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S:\intact_groups_analysis\"/>
    </mc:Choice>
  </mc:AlternateContent>
  <xr:revisionPtr revIDLastSave="0" documentId="13_ncr:1_{3C921E97-D5FC-47A9-AF09-661C6DEF1D6F}" xr6:coauthVersionLast="47" xr6:coauthVersionMax="47" xr10:uidLastSave="{00000000-0000-0000-0000-000000000000}"/>
  <bookViews>
    <workbookView xWindow="-120" yWindow="-120" windowWidth="29040" windowHeight="16440" xr2:uid="{AF508FA9-3E68-420D-B2DF-AA2A09A867A5}"/>
  </bookViews>
  <sheets>
    <sheet name="Sheet1" sheetId="1" r:id="rId1"/>
    <sheet name="Data" sheetId="2" r:id="rId2"/>
    <sheet name="Cycle" sheetId="3" r:id="rId3"/>
    <sheet name="Coordination" sheetId="4" r:id="rId4"/>
    <sheet name="Graph" sheetId="5" r:id="rId5"/>
  </sheets>
  <definedNames>
    <definedName name="catRange">Coordination!$R$2623:$R$2626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2" i="3" l="1"/>
  <c r="BP11" i="2" s="1"/>
  <c r="BS2" i="3"/>
  <c r="BP12" i="2" s="1"/>
  <c r="BR3" i="3"/>
  <c r="BS3" i="3"/>
  <c r="BR4" i="3"/>
  <c r="BS4" i="3"/>
  <c r="BR5" i="3"/>
  <c r="BS5" i="3"/>
  <c r="BR6" i="3"/>
  <c r="BS6" i="3"/>
  <c r="BR7" i="3"/>
  <c r="BS7" i="3"/>
  <c r="BR8" i="3"/>
  <c r="BS8" i="3"/>
  <c r="BR9" i="3"/>
  <c r="BS9" i="3"/>
  <c r="BR10" i="3"/>
  <c r="BS10" i="3"/>
  <c r="BR11" i="3"/>
  <c r="BS11" i="3"/>
  <c r="BR14" i="3"/>
  <c r="BS14" i="3"/>
  <c r="BR15" i="3"/>
  <c r="BS15" i="3"/>
  <c r="BR16" i="3"/>
  <c r="BS16" i="3"/>
  <c r="BR17" i="3"/>
  <c r="BS17" i="3"/>
  <c r="BR18" i="3"/>
  <c r="BS18" i="3"/>
  <c r="BR19" i="3"/>
  <c r="BS19" i="3"/>
  <c r="BR20" i="3"/>
  <c r="BS20" i="3"/>
  <c r="BR21" i="3"/>
  <c r="BR22" i="3"/>
  <c r="BS23" i="3"/>
  <c r="BS24" i="3"/>
  <c r="BR25" i="3"/>
  <c r="BS25" i="3"/>
  <c r="BR26" i="3"/>
  <c r="BS26" i="3"/>
  <c r="BR27" i="3"/>
  <c r="BS27" i="3"/>
  <c r="BR28" i="3"/>
  <c r="BS28" i="3"/>
  <c r="BR29" i="3"/>
  <c r="BS29" i="3"/>
  <c r="BR30" i="3"/>
  <c r="BS30" i="3"/>
  <c r="BR31" i="3"/>
  <c r="BS31" i="3"/>
  <c r="BR32" i="3"/>
  <c r="BR33" i="3"/>
  <c r="BR34" i="3"/>
  <c r="BS34" i="3"/>
  <c r="BS35" i="3"/>
  <c r="BS36" i="3"/>
  <c r="BR37" i="3"/>
  <c r="BS37" i="3"/>
  <c r="BR38" i="3"/>
  <c r="BS38" i="3"/>
  <c r="BR39" i="3"/>
  <c r="BS39" i="3"/>
  <c r="BR40" i="3"/>
  <c r="BR41" i="3"/>
  <c r="BR42" i="3"/>
  <c r="BS42" i="3"/>
  <c r="BR43" i="3"/>
  <c r="BS43" i="3"/>
  <c r="BS44" i="3"/>
  <c r="BS45" i="3"/>
  <c r="BR46" i="3"/>
  <c r="BS46" i="3"/>
  <c r="BR47" i="3"/>
  <c r="BR48" i="3"/>
  <c r="BR49" i="3"/>
  <c r="BS49" i="3"/>
  <c r="BR50" i="3"/>
  <c r="BS50" i="3"/>
  <c r="BS51" i="3"/>
  <c r="BS52" i="3"/>
  <c r="BR53" i="3"/>
  <c r="BR54" i="3"/>
  <c r="BR55" i="3"/>
  <c r="BS55" i="3"/>
  <c r="BR56" i="3"/>
  <c r="BS56" i="3"/>
  <c r="BR57" i="3"/>
  <c r="BS57" i="3"/>
  <c r="BS58" i="3"/>
  <c r="BS59" i="3"/>
  <c r="BR60" i="3"/>
  <c r="BR61" i="3"/>
  <c r="BR62" i="3"/>
  <c r="BS62" i="3"/>
  <c r="BR63" i="3"/>
  <c r="BS63" i="3"/>
  <c r="BR64" i="3"/>
  <c r="BS64" i="3"/>
  <c r="BS65" i="3"/>
  <c r="BS66" i="3"/>
  <c r="BR67" i="3"/>
  <c r="BS67" i="3"/>
  <c r="BR68" i="3"/>
  <c r="BS68" i="3"/>
  <c r="BR69" i="3"/>
  <c r="BR70" i="3"/>
  <c r="BR71" i="3"/>
  <c r="BS71" i="3"/>
  <c r="BR72" i="3"/>
  <c r="BS72" i="3"/>
  <c r="BR73" i="3"/>
  <c r="BS73" i="3"/>
  <c r="BS74" i="3"/>
  <c r="BS75" i="3"/>
  <c r="BR76" i="3"/>
  <c r="BS76" i="3"/>
  <c r="BR77" i="3"/>
  <c r="BR78" i="3"/>
  <c r="BR79" i="3"/>
  <c r="BS79" i="3"/>
  <c r="BR80" i="3"/>
  <c r="BS80" i="3"/>
  <c r="BR81" i="3"/>
  <c r="BS81" i="3"/>
  <c r="BR82" i="3"/>
  <c r="BS82" i="3"/>
  <c r="BS83" i="3"/>
  <c r="BR84" i="3"/>
  <c r="BS84" i="3"/>
  <c r="BR85" i="3"/>
  <c r="BS85" i="3"/>
  <c r="BR86" i="3"/>
  <c r="BR87" i="3"/>
  <c r="BR88" i="3"/>
  <c r="BS88" i="3"/>
  <c r="BR89" i="3"/>
  <c r="BS89" i="3"/>
  <c r="BR90" i="3"/>
  <c r="BS90" i="3"/>
  <c r="BR91" i="3"/>
  <c r="BS91" i="3"/>
  <c r="BR94" i="3"/>
  <c r="BS94" i="3"/>
  <c r="BR95" i="3"/>
  <c r="BS95" i="3"/>
  <c r="BR96" i="3"/>
  <c r="BS96" i="3"/>
  <c r="BR97" i="3"/>
  <c r="BS97" i="3"/>
  <c r="BR98" i="3"/>
  <c r="BS98" i="3"/>
  <c r="BR101" i="3"/>
  <c r="BR102" i="3"/>
  <c r="BR103" i="3"/>
  <c r="BR104" i="3"/>
  <c r="BZ128" i="4"/>
  <c r="CB128" i="4"/>
  <c r="CA128" i="4"/>
  <c r="BZ127" i="4"/>
  <c r="CB127" i="4"/>
  <c r="CA127" i="4"/>
  <c r="BZ126" i="4"/>
  <c r="CB126" i="4"/>
  <c r="CA126" i="4"/>
  <c r="BZ125" i="4"/>
  <c r="CB125" i="4"/>
  <c r="CA125" i="4"/>
  <c r="BZ124" i="4"/>
  <c r="CA124" i="4"/>
  <c r="BZ123" i="4"/>
  <c r="CB124" i="4"/>
  <c r="CA123" i="4"/>
  <c r="BZ122" i="4"/>
  <c r="CB123" i="4"/>
  <c r="CB122" i="4"/>
  <c r="CA122" i="4"/>
  <c r="BW128" i="4"/>
  <c r="BY128" i="4"/>
  <c r="BX128" i="4"/>
  <c r="BW127" i="4"/>
  <c r="BY127" i="4"/>
  <c r="BX127" i="4"/>
  <c r="BY126" i="4"/>
  <c r="BW126" i="4"/>
  <c r="BX126" i="4"/>
  <c r="BY125" i="4"/>
  <c r="BW125" i="4"/>
  <c r="BX125" i="4"/>
  <c r="BY124" i="4"/>
  <c r="BW124" i="4"/>
  <c r="BX124" i="4"/>
  <c r="BY123" i="4"/>
  <c r="BW123" i="4"/>
  <c r="BX123" i="4"/>
  <c r="BY122" i="4"/>
  <c r="BW122" i="4"/>
  <c r="BX122" i="4"/>
  <c r="BT128" i="4"/>
  <c r="BU128" i="4"/>
  <c r="BV128" i="4"/>
  <c r="BT127" i="4"/>
  <c r="BU127" i="4"/>
  <c r="BV127" i="4"/>
  <c r="BT126" i="4"/>
  <c r="BU126" i="4"/>
  <c r="BV126" i="4"/>
  <c r="BT125" i="4"/>
  <c r="BU125" i="4"/>
  <c r="BV125" i="4"/>
  <c r="BT124" i="4"/>
  <c r="BU124" i="4"/>
  <c r="BV124" i="4"/>
  <c r="BT123" i="4"/>
  <c r="BU123" i="4"/>
  <c r="BV123" i="4"/>
  <c r="BT122" i="4"/>
  <c r="BU122" i="4"/>
  <c r="BV122" i="4"/>
  <c r="BR129" i="4"/>
  <c r="BQ129" i="4"/>
  <c r="BS129" i="4"/>
  <c r="BR128" i="4"/>
  <c r="BQ128" i="4"/>
  <c r="BS128" i="4"/>
  <c r="BR127" i="4"/>
  <c r="BQ127" i="4"/>
  <c r="BS127" i="4"/>
  <c r="BR126" i="4"/>
  <c r="BQ126" i="4"/>
  <c r="BS126" i="4"/>
  <c r="BR125" i="4"/>
  <c r="BQ125" i="4"/>
  <c r="BS125" i="4"/>
  <c r="BR124" i="4"/>
  <c r="BQ124" i="4"/>
  <c r="BS124" i="4"/>
  <c r="BR123" i="4"/>
  <c r="BQ123" i="4"/>
  <c r="BS123" i="4"/>
  <c r="BR122" i="4"/>
  <c r="BQ122" i="4"/>
  <c r="BS122" i="4"/>
  <c r="BZ119" i="4"/>
  <c r="CB118" i="4"/>
  <c r="CA119" i="4"/>
  <c r="BZ118" i="4"/>
  <c r="CA118" i="4"/>
  <c r="CB117" i="4"/>
  <c r="BZ117" i="4"/>
  <c r="CB116" i="4"/>
  <c r="CA117" i="4"/>
  <c r="BZ116" i="4"/>
  <c r="CB115" i="4"/>
  <c r="CA116" i="4"/>
  <c r="BZ115" i="4"/>
  <c r="CB114" i="4"/>
  <c r="CA115" i="4"/>
  <c r="BZ114" i="4"/>
  <c r="CA114" i="4"/>
  <c r="BW119" i="4"/>
  <c r="BY120" i="4"/>
  <c r="BX119" i="4"/>
  <c r="BY119" i="4"/>
  <c r="BW118" i="4"/>
  <c r="BX118" i="4"/>
  <c r="BY118" i="4"/>
  <c r="BW117" i="4"/>
  <c r="BX117" i="4"/>
  <c r="BY117" i="4"/>
  <c r="BW116" i="4"/>
  <c r="BX116" i="4"/>
  <c r="BW115" i="4"/>
  <c r="BY116" i="4"/>
  <c r="BX115" i="4"/>
  <c r="BY115" i="4"/>
  <c r="BW114" i="4"/>
  <c r="BX114" i="4"/>
  <c r="BY114" i="4"/>
  <c r="BU120" i="4"/>
  <c r="BT120" i="4"/>
  <c r="BV120" i="4"/>
  <c r="BU119" i="4"/>
  <c r="BT119" i="4"/>
  <c r="BV119" i="4"/>
  <c r="BU118" i="4"/>
  <c r="BT118" i="4"/>
  <c r="BV118" i="4"/>
  <c r="BU117" i="4"/>
  <c r="BT117" i="4"/>
  <c r="BV117" i="4"/>
  <c r="BU116" i="4"/>
  <c r="BT116" i="4"/>
  <c r="BV116" i="4"/>
  <c r="BU115" i="4"/>
  <c r="BT115" i="4"/>
  <c r="BV115" i="4"/>
  <c r="BU114" i="4"/>
  <c r="BT114" i="4"/>
  <c r="BV114" i="4"/>
  <c r="BR120" i="4"/>
  <c r="BQ120" i="4"/>
  <c r="BS120" i="4"/>
  <c r="BR119" i="4"/>
  <c r="BQ119" i="4"/>
  <c r="BS119" i="4"/>
  <c r="BR118" i="4"/>
  <c r="BQ118" i="4"/>
  <c r="BS118" i="4"/>
  <c r="BR117" i="4"/>
  <c r="BQ117" i="4"/>
  <c r="BS117" i="4"/>
  <c r="BR116" i="4"/>
  <c r="BQ116" i="4"/>
  <c r="BS116" i="4"/>
  <c r="BR115" i="4"/>
  <c r="BQ115" i="4"/>
  <c r="BS115" i="4"/>
  <c r="BR114" i="4"/>
  <c r="BQ114" i="4"/>
  <c r="BS114" i="4"/>
  <c r="BZ112" i="4"/>
  <c r="CB111" i="4"/>
  <c r="CA111" i="4"/>
  <c r="BZ111" i="4"/>
  <c r="CB110" i="4"/>
  <c r="CA110" i="4"/>
  <c r="BZ110" i="4"/>
  <c r="CB109" i="4"/>
  <c r="CA109" i="4"/>
  <c r="BZ109" i="4"/>
  <c r="CA108" i="4"/>
  <c r="CB108" i="4"/>
  <c r="BZ108" i="4"/>
  <c r="CB107" i="4"/>
  <c r="CA107" i="4"/>
  <c r="BZ107" i="4"/>
  <c r="CB106" i="4"/>
  <c r="CA106" i="4"/>
  <c r="BZ106" i="4"/>
  <c r="CB105" i="4"/>
  <c r="CA105" i="4"/>
  <c r="BZ105" i="4"/>
  <c r="CB104" i="4"/>
  <c r="CA104" i="4"/>
  <c r="BZ104" i="4"/>
  <c r="BW112" i="4"/>
  <c r="BY112" i="4"/>
  <c r="BX112" i="4"/>
  <c r="BY111" i="4"/>
  <c r="BW111" i="4"/>
  <c r="BX111" i="4"/>
  <c r="BY110" i="4"/>
  <c r="BW110" i="4"/>
  <c r="BX110" i="4"/>
  <c r="BY109" i="4"/>
  <c r="BW109" i="4"/>
  <c r="BX109" i="4"/>
  <c r="BY108" i="4"/>
  <c r="BW108" i="4"/>
  <c r="BX108" i="4"/>
  <c r="BY107" i="4"/>
  <c r="BW107" i="4"/>
  <c r="BX107" i="4"/>
  <c r="BW106" i="4"/>
  <c r="BY106" i="4"/>
  <c r="BX106" i="4"/>
  <c r="BW105" i="4"/>
  <c r="BY105" i="4"/>
  <c r="BX105" i="4"/>
  <c r="BW104" i="4"/>
  <c r="BY104" i="4"/>
  <c r="BX104" i="4"/>
  <c r="BU111" i="4"/>
  <c r="BT111" i="4"/>
  <c r="BV111" i="4"/>
  <c r="BU110" i="4"/>
  <c r="BT110" i="4"/>
  <c r="BV110" i="4"/>
  <c r="BU109" i="4"/>
  <c r="BT109" i="4"/>
  <c r="BV109" i="4"/>
  <c r="BU108" i="4"/>
  <c r="BT108" i="4"/>
  <c r="BV108" i="4"/>
  <c r="BU107" i="4"/>
  <c r="BT107" i="4"/>
  <c r="BV107" i="4"/>
  <c r="BU106" i="4"/>
  <c r="BT106" i="4"/>
  <c r="BV106" i="4"/>
  <c r="BU105" i="4"/>
  <c r="BT105" i="4"/>
  <c r="BV105" i="4"/>
  <c r="BU104" i="4"/>
  <c r="BT104" i="4"/>
  <c r="BV104" i="4"/>
  <c r="BR111" i="4"/>
  <c r="BQ111" i="4"/>
  <c r="BS111" i="4"/>
  <c r="BR110" i="4"/>
  <c r="BQ110" i="4"/>
  <c r="BS110" i="4"/>
  <c r="BR109" i="4"/>
  <c r="BQ109" i="4"/>
  <c r="BS109" i="4"/>
  <c r="BR108" i="4"/>
  <c r="BQ108" i="4"/>
  <c r="BS108" i="4"/>
  <c r="BR107" i="4"/>
  <c r="BQ107" i="4"/>
  <c r="BS107" i="4"/>
  <c r="BR106" i="4"/>
  <c r="BQ106" i="4"/>
  <c r="BS106" i="4"/>
  <c r="BR105" i="4"/>
  <c r="BQ105" i="4"/>
  <c r="BS105" i="4"/>
  <c r="BR104" i="4"/>
  <c r="BQ104" i="4"/>
  <c r="BS104" i="4"/>
  <c r="BZ100" i="4"/>
  <c r="CA100" i="4"/>
  <c r="CB99" i="4"/>
  <c r="BZ99" i="4"/>
  <c r="CA99" i="4"/>
  <c r="CB98" i="4"/>
  <c r="BZ98" i="4"/>
  <c r="CA98" i="4"/>
  <c r="CB97" i="4"/>
  <c r="BZ97" i="4"/>
  <c r="CA97" i="4"/>
  <c r="BZ96" i="4"/>
  <c r="CB96" i="4"/>
  <c r="CA96" i="4"/>
  <c r="CB95" i="4"/>
  <c r="BZ95" i="4"/>
  <c r="CA95" i="4"/>
  <c r="CB94" i="4"/>
  <c r="BZ94" i="4"/>
  <c r="CA94" i="4"/>
  <c r="CB93" i="4"/>
  <c r="BZ93" i="4"/>
  <c r="CA93" i="4"/>
  <c r="BZ92" i="4"/>
  <c r="CB92" i="4"/>
  <c r="CA92" i="4"/>
  <c r="BW100" i="4"/>
  <c r="BY101" i="4"/>
  <c r="BX100" i="4"/>
  <c r="BW99" i="4"/>
  <c r="BY100" i="4"/>
  <c r="BX99" i="4"/>
  <c r="BY99" i="4"/>
  <c r="BW98" i="4"/>
  <c r="BX98" i="4"/>
  <c r="BY98" i="4"/>
  <c r="BW97" i="4"/>
  <c r="BX97" i="4"/>
  <c r="BY97" i="4"/>
  <c r="BW96" i="4"/>
  <c r="BX96" i="4"/>
  <c r="BY96" i="4"/>
  <c r="BW95" i="4"/>
  <c r="BX95" i="4"/>
  <c r="BY95" i="4"/>
  <c r="BW94" i="4"/>
  <c r="BX94" i="4"/>
  <c r="BW93" i="4"/>
  <c r="BY94" i="4"/>
  <c r="BX93" i="4"/>
  <c r="BY93" i="4"/>
  <c r="BW92" i="4"/>
  <c r="BX92" i="4"/>
  <c r="BY92" i="4"/>
  <c r="BT99" i="4"/>
  <c r="BV100" i="4"/>
  <c r="BU100" i="4"/>
  <c r="BT98" i="4"/>
  <c r="BV99" i="4"/>
  <c r="BU99" i="4"/>
  <c r="BT97" i="4"/>
  <c r="BV98" i="4"/>
  <c r="BU98" i="4"/>
  <c r="BT96" i="4"/>
  <c r="BV97" i="4"/>
  <c r="BU97" i="4"/>
  <c r="BT95" i="4"/>
  <c r="BV96" i="4"/>
  <c r="BU96" i="4"/>
  <c r="BV95" i="4"/>
  <c r="BU95" i="4"/>
  <c r="BT94" i="4"/>
  <c r="BV94" i="4"/>
  <c r="BU94" i="4"/>
  <c r="BT93" i="4"/>
  <c r="BV93" i="4"/>
  <c r="BU93" i="4"/>
  <c r="BT92" i="4"/>
  <c r="BV92" i="4"/>
  <c r="BU92" i="4"/>
  <c r="BQ100" i="4"/>
  <c r="BS99" i="4"/>
  <c r="BR99" i="4"/>
  <c r="BQ99" i="4"/>
  <c r="BS98" i="4"/>
  <c r="BR98" i="4"/>
  <c r="BQ98" i="4"/>
  <c r="BS97" i="4"/>
  <c r="BR97" i="4"/>
  <c r="BQ97" i="4"/>
  <c r="BS96" i="4"/>
  <c r="BR96" i="4"/>
  <c r="BQ96" i="4"/>
  <c r="BS95" i="4"/>
  <c r="BR95" i="4"/>
  <c r="BQ95" i="4"/>
  <c r="BS94" i="4"/>
  <c r="BR94" i="4"/>
  <c r="BQ94" i="4"/>
  <c r="BS93" i="4"/>
  <c r="BR93" i="4"/>
  <c r="BQ93" i="4"/>
  <c r="BS92" i="4"/>
  <c r="BR92" i="4"/>
  <c r="BQ92" i="4"/>
  <c r="BZ89" i="4"/>
  <c r="CA89" i="4"/>
  <c r="BZ88" i="4"/>
  <c r="CB89" i="4"/>
  <c r="CA88" i="4"/>
  <c r="CB88" i="4"/>
  <c r="BZ87" i="4"/>
  <c r="CA87" i="4"/>
  <c r="BZ86" i="4"/>
  <c r="CB87" i="4"/>
  <c r="CA86" i="4"/>
  <c r="CB86" i="4"/>
  <c r="BZ85" i="4"/>
  <c r="CA85" i="4"/>
  <c r="CB85" i="4"/>
  <c r="BZ84" i="4"/>
  <c r="CA84" i="4"/>
  <c r="CB84" i="4"/>
  <c r="BZ83" i="4"/>
  <c r="CA83" i="4"/>
  <c r="CB83" i="4"/>
  <c r="BZ82" i="4"/>
  <c r="CA82" i="4"/>
  <c r="CB82" i="4"/>
  <c r="BW89" i="4"/>
  <c r="BX89" i="4"/>
  <c r="BY88" i="4"/>
  <c r="BW88" i="4"/>
  <c r="BX88" i="4"/>
  <c r="BY87" i="4"/>
  <c r="BW87" i="4"/>
  <c r="BX87" i="4"/>
  <c r="BY86" i="4"/>
  <c r="BW86" i="4"/>
  <c r="BX86" i="4"/>
  <c r="BY85" i="4"/>
  <c r="BW85" i="4"/>
  <c r="BX85" i="4"/>
  <c r="BW84" i="4"/>
  <c r="BY84" i="4"/>
  <c r="BX84" i="4"/>
  <c r="BW83" i="4"/>
  <c r="BY83" i="4"/>
  <c r="BX83" i="4"/>
  <c r="BW82" i="4"/>
  <c r="BY82" i="4"/>
  <c r="BX82" i="4"/>
  <c r="BT88" i="4"/>
  <c r="BV88" i="4"/>
  <c r="BU88" i="4"/>
  <c r="BT87" i="4"/>
  <c r="BV87" i="4"/>
  <c r="BU87" i="4"/>
  <c r="BT86" i="4"/>
  <c r="BV86" i="4"/>
  <c r="BU86" i="4"/>
  <c r="BT85" i="4"/>
  <c r="BV85" i="4"/>
  <c r="BU85" i="4"/>
  <c r="BT84" i="4"/>
  <c r="BV84" i="4"/>
  <c r="BU84" i="4"/>
  <c r="BT83" i="4"/>
  <c r="BV83" i="4"/>
  <c r="BU83" i="4"/>
  <c r="BT82" i="4"/>
  <c r="BV82" i="4"/>
  <c r="BU82" i="4"/>
  <c r="BQ89" i="4"/>
  <c r="BS89" i="4"/>
  <c r="BR89" i="4"/>
  <c r="BQ88" i="4"/>
  <c r="BS88" i="4"/>
  <c r="BR88" i="4"/>
  <c r="BQ87" i="4"/>
  <c r="BS87" i="4"/>
  <c r="BR87" i="4"/>
  <c r="BQ86" i="4"/>
  <c r="BS86" i="4"/>
  <c r="BR86" i="4"/>
  <c r="BQ85" i="4"/>
  <c r="BS85" i="4"/>
  <c r="BR85" i="4"/>
  <c r="BQ84" i="4"/>
  <c r="BS84" i="4"/>
  <c r="BR84" i="4"/>
  <c r="BQ83" i="4"/>
  <c r="BS83" i="4"/>
  <c r="BR83" i="4"/>
  <c r="BQ82" i="4"/>
  <c r="BS82" i="4"/>
  <c r="BR82" i="4"/>
  <c r="BZ78" i="4"/>
  <c r="CA78" i="4"/>
  <c r="CB78" i="4"/>
  <c r="BZ77" i="4"/>
  <c r="CA77" i="4"/>
  <c r="CB77" i="4"/>
  <c r="BZ76" i="4"/>
  <c r="CA76" i="4"/>
  <c r="CB76" i="4"/>
  <c r="BZ75" i="4"/>
  <c r="CA75" i="4"/>
  <c r="CB75" i="4"/>
  <c r="BZ74" i="4"/>
  <c r="CA74" i="4"/>
  <c r="CB74" i="4"/>
  <c r="BZ73" i="4"/>
  <c r="CA73" i="4"/>
  <c r="CB73" i="4"/>
  <c r="BZ72" i="4"/>
  <c r="CA72" i="4"/>
  <c r="CB72" i="4"/>
  <c r="BW78" i="4"/>
  <c r="BX78" i="4"/>
  <c r="BY77" i="4"/>
  <c r="BW77" i="4"/>
  <c r="BX77" i="4"/>
  <c r="BY76" i="4"/>
  <c r="BW76" i="4"/>
  <c r="BX76" i="4"/>
  <c r="BY75" i="4"/>
  <c r="BW75" i="4"/>
  <c r="BX75" i="4"/>
  <c r="BY74" i="4"/>
  <c r="BW74" i="4"/>
  <c r="BX74" i="4"/>
  <c r="BW73" i="4"/>
  <c r="BY73" i="4"/>
  <c r="BX73" i="4"/>
  <c r="BW72" i="4"/>
  <c r="BY72" i="4"/>
  <c r="BX72" i="4"/>
  <c r="BT78" i="4"/>
  <c r="BV78" i="4"/>
  <c r="BU78" i="4"/>
  <c r="BT77" i="4"/>
  <c r="BV77" i="4"/>
  <c r="BU77" i="4"/>
  <c r="BT76" i="4"/>
  <c r="BV76" i="4"/>
  <c r="BU76" i="4"/>
  <c r="BT75" i="4"/>
  <c r="BV75" i="4"/>
  <c r="BU75" i="4"/>
  <c r="BT74" i="4"/>
  <c r="BV74" i="4"/>
  <c r="BU74" i="4"/>
  <c r="BT73" i="4"/>
  <c r="BV73" i="4"/>
  <c r="BU73" i="4"/>
  <c r="BT72" i="4"/>
  <c r="BV72" i="4"/>
  <c r="BU72" i="4"/>
  <c r="BQ79" i="4"/>
  <c r="BS79" i="4"/>
  <c r="BR79" i="4"/>
  <c r="BQ78" i="4"/>
  <c r="BS78" i="4"/>
  <c r="BR78" i="4"/>
  <c r="BQ77" i="4"/>
  <c r="BS77" i="4"/>
  <c r="BR77" i="4"/>
  <c r="BQ76" i="4"/>
  <c r="BS76" i="4"/>
  <c r="BR76" i="4"/>
  <c r="BQ75" i="4"/>
  <c r="BS75" i="4"/>
  <c r="BR75" i="4"/>
  <c r="BQ74" i="4"/>
  <c r="BS74" i="4"/>
  <c r="BR74" i="4"/>
  <c r="BQ73" i="4"/>
  <c r="BS73" i="4"/>
  <c r="BR73" i="4"/>
  <c r="BQ72" i="4"/>
  <c r="BS72" i="4"/>
  <c r="BR72" i="4"/>
  <c r="CA67" i="4"/>
  <c r="BZ67" i="4"/>
  <c r="CB66" i="4"/>
  <c r="CA66" i="4"/>
  <c r="BZ66" i="4"/>
  <c r="CB65" i="4"/>
  <c r="CA65" i="4"/>
  <c r="BZ65" i="4"/>
  <c r="CB64" i="4"/>
  <c r="CA64" i="4"/>
  <c r="BZ64" i="4"/>
  <c r="CB63" i="4"/>
  <c r="CA63" i="4"/>
  <c r="BZ63" i="4"/>
  <c r="CB62" i="4"/>
  <c r="CA62" i="4"/>
  <c r="BZ62" i="4"/>
  <c r="CB61" i="4"/>
  <c r="CA61" i="4"/>
  <c r="BZ61" i="4"/>
  <c r="BY68" i="4"/>
  <c r="BX67" i="4"/>
  <c r="BW67" i="4"/>
  <c r="BY67" i="4"/>
  <c r="BX66" i="4"/>
  <c r="BW66" i="4"/>
  <c r="BY66" i="4"/>
  <c r="BX65" i="4"/>
  <c r="BW65" i="4"/>
  <c r="BY65" i="4"/>
  <c r="BX64" i="4"/>
  <c r="BW64" i="4"/>
  <c r="BY64" i="4"/>
  <c r="BX63" i="4"/>
  <c r="BW63" i="4"/>
  <c r="BY63" i="4"/>
  <c r="BX62" i="4"/>
  <c r="BW62" i="4"/>
  <c r="BY62" i="4"/>
  <c r="BX61" i="4"/>
  <c r="BW61" i="4"/>
  <c r="BY61" i="4"/>
  <c r="BV68" i="4"/>
  <c r="BU68" i="4"/>
  <c r="BT67" i="4"/>
  <c r="BV67" i="4"/>
  <c r="BU67" i="4"/>
  <c r="BT66" i="4"/>
  <c r="BV66" i="4"/>
  <c r="BU66" i="4"/>
  <c r="BT65" i="4"/>
  <c r="BV65" i="4"/>
  <c r="BU65" i="4"/>
  <c r="BT64" i="4"/>
  <c r="BV64" i="4"/>
  <c r="BU64" i="4"/>
  <c r="BT63" i="4"/>
  <c r="BV63" i="4"/>
  <c r="BU63" i="4"/>
  <c r="BT62" i="4"/>
  <c r="BV62" i="4"/>
  <c r="BU62" i="4"/>
  <c r="BT61" i="4"/>
  <c r="BV61" i="4"/>
  <c r="BU61" i="4"/>
  <c r="BQ69" i="4"/>
  <c r="BS68" i="4"/>
  <c r="BR68" i="4"/>
  <c r="BQ68" i="4"/>
  <c r="BS67" i="4"/>
  <c r="BR67" i="4"/>
  <c r="BQ67" i="4"/>
  <c r="BS66" i="4"/>
  <c r="BR66" i="4"/>
  <c r="BQ66" i="4"/>
  <c r="BS65" i="4"/>
  <c r="BR65" i="4"/>
  <c r="BQ65" i="4"/>
  <c r="BS64" i="4"/>
  <c r="BR64" i="4"/>
  <c r="BQ64" i="4"/>
  <c r="BS63" i="4"/>
  <c r="BR63" i="4"/>
  <c r="BQ63" i="4"/>
  <c r="BS62" i="4"/>
  <c r="BR62" i="4"/>
  <c r="BQ62" i="4"/>
  <c r="BS61" i="4"/>
  <c r="BR61" i="4"/>
  <c r="BQ61" i="4"/>
  <c r="CB58" i="4"/>
  <c r="CA58" i="4"/>
  <c r="BZ58" i="4"/>
  <c r="CB57" i="4"/>
  <c r="CA57" i="4"/>
  <c r="BZ57" i="4"/>
  <c r="CB56" i="4"/>
  <c r="CA56" i="4"/>
  <c r="BZ56" i="4"/>
  <c r="CB55" i="4"/>
  <c r="CA55" i="4"/>
  <c r="BZ55" i="4"/>
  <c r="CB54" i="4"/>
  <c r="CA54" i="4"/>
  <c r="BZ54" i="4"/>
  <c r="CB53" i="4"/>
  <c r="CA53" i="4"/>
  <c r="BZ53" i="4"/>
  <c r="CB52" i="4"/>
  <c r="CA52" i="4"/>
  <c r="BZ52" i="4"/>
  <c r="CB51" i="4"/>
  <c r="CA51" i="4"/>
  <c r="BZ51" i="4"/>
  <c r="BY57" i="4"/>
  <c r="BX56" i="4"/>
  <c r="BW57" i="4"/>
  <c r="BY56" i="4"/>
  <c r="BX55" i="4"/>
  <c r="BW56" i="4"/>
  <c r="BY55" i="4"/>
  <c r="BX54" i="4"/>
  <c r="BW55" i="4"/>
  <c r="BY54" i="4"/>
  <c r="BX53" i="4"/>
  <c r="BW54" i="4"/>
  <c r="BY53" i="4"/>
  <c r="BX52" i="4"/>
  <c r="BW53" i="4"/>
  <c r="BY52" i="4"/>
  <c r="BX51" i="4"/>
  <c r="BW52" i="4"/>
  <c r="BY51" i="4"/>
  <c r="BW51" i="4"/>
  <c r="BU58" i="4"/>
  <c r="BV57" i="4"/>
  <c r="BT57" i="4"/>
  <c r="BU57" i="4"/>
  <c r="BV56" i="4"/>
  <c r="BT56" i="4"/>
  <c r="BU56" i="4"/>
  <c r="BV55" i="4"/>
  <c r="BT55" i="4"/>
  <c r="BU55" i="4"/>
  <c r="BV54" i="4"/>
  <c r="BT54" i="4"/>
  <c r="BU54" i="4"/>
  <c r="BV53" i="4"/>
  <c r="BT53" i="4"/>
  <c r="BU53" i="4"/>
  <c r="BV52" i="4"/>
  <c r="BT52" i="4"/>
  <c r="BU52" i="4"/>
  <c r="BV51" i="4"/>
  <c r="BU51" i="4"/>
  <c r="BT51" i="4"/>
  <c r="BR58" i="4"/>
  <c r="BQ58" i="4"/>
  <c r="BS58" i="4"/>
  <c r="BR57" i="4"/>
  <c r="BQ57" i="4"/>
  <c r="BS57" i="4"/>
  <c r="BR56" i="4"/>
  <c r="BQ56" i="4"/>
  <c r="BS56" i="4"/>
  <c r="BR55" i="4"/>
  <c r="BQ55" i="4"/>
  <c r="BS55" i="4"/>
  <c r="BR54" i="4"/>
  <c r="BQ54" i="4"/>
  <c r="BS54" i="4"/>
  <c r="BR53" i="4"/>
  <c r="BQ53" i="4"/>
  <c r="BS53" i="4"/>
  <c r="BR52" i="4"/>
  <c r="BQ52" i="4"/>
  <c r="BS52" i="4"/>
  <c r="BR51" i="4"/>
  <c r="BQ51" i="4"/>
  <c r="BS51" i="4"/>
  <c r="CB45" i="4"/>
  <c r="CA46" i="4"/>
  <c r="BZ46" i="4"/>
  <c r="CB44" i="4"/>
  <c r="CA45" i="4"/>
  <c r="BZ45" i="4"/>
  <c r="CB43" i="4"/>
  <c r="CA44" i="4"/>
  <c r="BZ44" i="4"/>
  <c r="CB42" i="4"/>
  <c r="CA43" i="4"/>
  <c r="BZ43" i="4"/>
  <c r="CB41" i="4"/>
  <c r="CA42" i="4"/>
  <c r="BZ42" i="4"/>
  <c r="CB40" i="4"/>
  <c r="CA41" i="4"/>
  <c r="BZ41" i="4"/>
  <c r="CA40" i="4"/>
  <c r="BZ40" i="4"/>
  <c r="CB39" i="4"/>
  <c r="CA39" i="4"/>
  <c r="BZ39" i="4"/>
  <c r="BY47" i="4"/>
  <c r="BX46" i="4"/>
  <c r="BW46" i="4"/>
  <c r="BY46" i="4"/>
  <c r="BX45" i="4"/>
  <c r="BW45" i="4"/>
  <c r="BY45" i="4"/>
  <c r="BX44" i="4"/>
  <c r="BW44" i="4"/>
  <c r="BY44" i="4"/>
  <c r="BX43" i="4"/>
  <c r="BW43" i="4"/>
  <c r="BY43" i="4"/>
  <c r="BX42" i="4"/>
  <c r="BY42" i="4"/>
  <c r="BW42" i="4"/>
  <c r="BX41" i="4"/>
  <c r="BY41" i="4"/>
  <c r="BW41" i="4"/>
  <c r="BX40" i="4"/>
  <c r="BY40" i="4"/>
  <c r="BW40" i="4"/>
  <c r="BX39" i="4"/>
  <c r="BY39" i="4"/>
  <c r="BW39" i="4"/>
  <c r="BU47" i="4"/>
  <c r="BV47" i="4"/>
  <c r="BT46" i="4"/>
  <c r="BU46" i="4"/>
  <c r="BV46" i="4"/>
  <c r="BT45" i="4"/>
  <c r="BU45" i="4"/>
  <c r="BV45" i="4"/>
  <c r="BT44" i="4"/>
  <c r="BU44" i="4"/>
  <c r="BV44" i="4"/>
  <c r="BT43" i="4"/>
  <c r="BU43" i="4"/>
  <c r="BV43" i="4"/>
  <c r="BT42" i="4"/>
  <c r="BU42" i="4"/>
  <c r="BV42" i="4"/>
  <c r="BT41" i="4"/>
  <c r="BU41" i="4"/>
  <c r="BV41" i="4"/>
  <c r="BT40" i="4"/>
  <c r="BU40" i="4"/>
  <c r="BV40" i="4"/>
  <c r="BT39" i="4"/>
  <c r="BU39" i="4"/>
  <c r="BV39" i="4"/>
  <c r="BR47" i="4"/>
  <c r="BQ48" i="4"/>
  <c r="BS47" i="4"/>
  <c r="BR46" i="4"/>
  <c r="BQ47" i="4"/>
  <c r="BS46" i="4"/>
  <c r="BR45" i="4"/>
  <c r="BQ46" i="4"/>
  <c r="BS45" i="4"/>
  <c r="BR44" i="4"/>
  <c r="BQ45" i="4"/>
  <c r="BS44" i="4"/>
  <c r="BR43" i="4"/>
  <c r="BQ44" i="4"/>
  <c r="BS43" i="4"/>
  <c r="BR42" i="4"/>
  <c r="BQ43" i="4"/>
  <c r="BS42" i="4"/>
  <c r="BR41" i="4"/>
  <c r="BQ42" i="4"/>
  <c r="BS41" i="4"/>
  <c r="BR40" i="4"/>
  <c r="BQ41" i="4"/>
  <c r="BS40" i="4"/>
  <c r="BR39" i="4"/>
  <c r="BQ40" i="4"/>
  <c r="BS39" i="4"/>
  <c r="BQ39" i="4"/>
  <c r="CB35" i="4"/>
  <c r="CA35" i="4"/>
  <c r="BZ34" i="4"/>
  <c r="CB34" i="4"/>
  <c r="CA34" i="4"/>
  <c r="BZ33" i="4"/>
  <c r="CB33" i="4"/>
  <c r="CA33" i="4"/>
  <c r="BZ32" i="4"/>
  <c r="CB32" i="4"/>
  <c r="CA32" i="4"/>
  <c r="BZ31" i="4"/>
  <c r="CB31" i="4"/>
  <c r="CA31" i="4"/>
  <c r="BZ30" i="4"/>
  <c r="CB30" i="4"/>
  <c r="CA30" i="4"/>
  <c r="BZ29" i="4"/>
  <c r="CB29" i="4"/>
  <c r="CA29" i="4"/>
  <c r="BZ28" i="4"/>
  <c r="CB28" i="4"/>
  <c r="CA28" i="4"/>
  <c r="BZ27" i="4"/>
  <c r="CB27" i="4"/>
  <c r="CA27" i="4"/>
  <c r="BZ26" i="4"/>
  <c r="CB26" i="4"/>
  <c r="CA26" i="4"/>
  <c r="BX36" i="4"/>
  <c r="BY35" i="4"/>
  <c r="BW35" i="4"/>
  <c r="BX35" i="4"/>
  <c r="BY34" i="4"/>
  <c r="BW34" i="4"/>
  <c r="BX34" i="4"/>
  <c r="BY33" i="4"/>
  <c r="BW33" i="4"/>
  <c r="BX33" i="4"/>
  <c r="BY32" i="4"/>
  <c r="BW32" i="4"/>
  <c r="BX32" i="4"/>
  <c r="BY31" i="4"/>
  <c r="BW31" i="4"/>
  <c r="BX31" i="4"/>
  <c r="BY30" i="4"/>
  <c r="BW30" i="4"/>
  <c r="BX30" i="4"/>
  <c r="BY29" i="4"/>
  <c r="BW29" i="4"/>
  <c r="BX29" i="4"/>
  <c r="BY28" i="4"/>
  <c r="BW28" i="4"/>
  <c r="BX28" i="4"/>
  <c r="BY27" i="4"/>
  <c r="BX27" i="4"/>
  <c r="BW27" i="4"/>
  <c r="BY26" i="4"/>
  <c r="BX26" i="4"/>
  <c r="BW26" i="4"/>
  <c r="BU34" i="4"/>
  <c r="BV35" i="4"/>
  <c r="BT35" i="4"/>
  <c r="BU33" i="4"/>
  <c r="BV34" i="4"/>
  <c r="BT34" i="4"/>
  <c r="BU32" i="4"/>
  <c r="BV33" i="4"/>
  <c r="BT33" i="4"/>
  <c r="BU31" i="4"/>
  <c r="BV32" i="4"/>
  <c r="BT32" i="4"/>
  <c r="BU30" i="4"/>
  <c r="BV31" i="4"/>
  <c r="BT31" i="4"/>
  <c r="BU29" i="4"/>
  <c r="BV30" i="4"/>
  <c r="BT30" i="4"/>
  <c r="BU28" i="4"/>
  <c r="BV29" i="4"/>
  <c r="BT29" i="4"/>
  <c r="BU27" i="4"/>
  <c r="BV28" i="4"/>
  <c r="BT28" i="4"/>
  <c r="BU26" i="4"/>
  <c r="BV27" i="4"/>
  <c r="BT27" i="4"/>
  <c r="BV26" i="4"/>
  <c r="BT26" i="4"/>
  <c r="BR34" i="4"/>
  <c r="BS35" i="4"/>
  <c r="BQ34" i="4"/>
  <c r="BR33" i="4"/>
  <c r="BS34" i="4"/>
  <c r="BQ33" i="4"/>
  <c r="BR32" i="4"/>
  <c r="BS33" i="4"/>
  <c r="BQ32" i="4"/>
  <c r="BR31" i="4"/>
  <c r="BS32" i="4"/>
  <c r="BQ31" i="4"/>
  <c r="BR30" i="4"/>
  <c r="BS31" i="4"/>
  <c r="BQ30" i="4"/>
  <c r="BR29" i="4"/>
  <c r="BS30" i="4"/>
  <c r="BQ29" i="4"/>
  <c r="BR28" i="4"/>
  <c r="BS29" i="4"/>
  <c r="BQ28" i="4"/>
  <c r="BR27" i="4"/>
  <c r="BS28" i="4"/>
  <c r="BQ27" i="4"/>
  <c r="BS27" i="4"/>
  <c r="BR26" i="4"/>
  <c r="BQ26" i="4"/>
  <c r="BS26" i="4"/>
  <c r="CB22" i="4"/>
  <c r="CA22" i="4"/>
  <c r="BZ21" i="4"/>
  <c r="CB21" i="4"/>
  <c r="CA21" i="4"/>
  <c r="BZ20" i="4"/>
  <c r="CB20" i="4"/>
  <c r="CA20" i="4"/>
  <c r="BZ19" i="4"/>
  <c r="CB19" i="4"/>
  <c r="CA19" i="4"/>
  <c r="BZ18" i="4"/>
  <c r="CB18" i="4"/>
  <c r="CA18" i="4"/>
  <c r="BZ17" i="4"/>
  <c r="CB17" i="4"/>
  <c r="CA17" i="4"/>
  <c r="BZ16" i="4"/>
  <c r="CB16" i="4"/>
  <c r="CA16" i="4"/>
  <c r="BZ15" i="4"/>
  <c r="CB15" i="4"/>
  <c r="CA15" i="4"/>
  <c r="BZ14" i="4"/>
  <c r="CB14" i="4"/>
  <c r="CA14" i="4"/>
  <c r="BY23" i="4"/>
  <c r="BX23" i="4"/>
  <c r="BW23" i="4"/>
  <c r="BY22" i="4"/>
  <c r="BX22" i="4"/>
  <c r="BW22" i="4"/>
  <c r="BY21" i="4"/>
  <c r="BX21" i="4"/>
  <c r="BW21" i="4"/>
  <c r="BY20" i="4"/>
  <c r="BX20" i="4"/>
  <c r="BW20" i="4"/>
  <c r="BY19" i="4"/>
  <c r="BX19" i="4"/>
  <c r="BW19" i="4"/>
  <c r="BY18" i="4"/>
  <c r="BX18" i="4"/>
  <c r="BW18" i="4"/>
  <c r="BY17" i="4"/>
  <c r="BX17" i="4"/>
  <c r="BW17" i="4"/>
  <c r="BY16" i="4"/>
  <c r="BX16" i="4"/>
  <c r="BW16" i="4"/>
  <c r="BX15" i="4"/>
  <c r="BY15" i="4"/>
  <c r="BW15" i="4"/>
  <c r="BY14" i="4"/>
  <c r="BX14" i="4"/>
  <c r="BW14" i="4"/>
  <c r="BV23" i="4"/>
  <c r="BU23" i="4"/>
  <c r="BT23" i="4"/>
  <c r="BV22" i="4"/>
  <c r="BU22" i="4"/>
  <c r="BT22" i="4"/>
  <c r="BV21" i="4"/>
  <c r="BU21" i="4"/>
  <c r="BT21" i="4"/>
  <c r="BV20" i="4"/>
  <c r="BU20" i="4"/>
  <c r="BT20" i="4"/>
  <c r="BV19" i="4"/>
  <c r="BU19" i="4"/>
  <c r="BT19" i="4"/>
  <c r="BV18" i="4"/>
  <c r="BU18" i="4"/>
  <c r="BT18" i="4"/>
  <c r="BV17" i="4"/>
  <c r="BU17" i="4"/>
  <c r="BT17" i="4"/>
  <c r="BV16" i="4"/>
  <c r="BU16" i="4"/>
  <c r="BT16" i="4"/>
  <c r="BV15" i="4"/>
  <c r="BU15" i="4"/>
  <c r="BT15" i="4"/>
  <c r="BV14" i="4"/>
  <c r="BU14" i="4"/>
  <c r="BT14" i="4"/>
  <c r="BS23" i="4"/>
  <c r="BR22" i="4"/>
  <c r="BQ22" i="4"/>
  <c r="BS22" i="4"/>
  <c r="BR21" i="4"/>
  <c r="BQ21" i="4"/>
  <c r="BS21" i="4"/>
  <c r="BR20" i="4"/>
  <c r="BQ20" i="4"/>
  <c r="BS20" i="4"/>
  <c r="BR19" i="4"/>
  <c r="BQ19" i="4"/>
  <c r="BS19" i="4"/>
  <c r="BR18" i="4"/>
  <c r="BQ18" i="4"/>
  <c r="BS18" i="4"/>
  <c r="BR17" i="4"/>
  <c r="BQ17" i="4"/>
  <c r="BS17" i="4"/>
  <c r="BR16" i="4"/>
  <c r="BS16" i="4"/>
  <c r="BQ16" i="4"/>
  <c r="BR15" i="4"/>
  <c r="BS15" i="4"/>
  <c r="BQ15" i="4"/>
  <c r="BR14" i="4"/>
  <c r="BS14" i="4"/>
  <c r="BQ14" i="4"/>
  <c r="BZ11" i="4"/>
  <c r="CB10" i="4"/>
  <c r="CA10" i="4"/>
  <c r="BZ10" i="4"/>
  <c r="CB9" i="4"/>
  <c r="CA9" i="4"/>
  <c r="BZ9" i="4"/>
  <c r="CB8" i="4"/>
  <c r="CA8" i="4"/>
  <c r="BZ8" i="4"/>
  <c r="CB7" i="4"/>
  <c r="CA7" i="4"/>
  <c r="BZ7" i="4"/>
  <c r="CB6" i="4"/>
  <c r="CA6" i="4"/>
  <c r="BZ6" i="4"/>
  <c r="CB5" i="4"/>
  <c r="CA5" i="4"/>
  <c r="BZ5" i="4"/>
  <c r="CB4" i="4"/>
  <c r="CA4" i="4"/>
  <c r="BZ4" i="4"/>
  <c r="CB3" i="4"/>
  <c r="CA3" i="4"/>
  <c r="BZ3" i="4"/>
  <c r="CB2" i="4"/>
  <c r="AV4" i="2" s="1"/>
  <c r="CA2" i="4"/>
  <c r="AV3" i="2" s="1"/>
  <c r="BZ2" i="4"/>
  <c r="AV2" i="2" s="1"/>
  <c r="BY10" i="4"/>
  <c r="BW10" i="4"/>
  <c r="BX10" i="4"/>
  <c r="BY9" i="4"/>
  <c r="BW9" i="4"/>
  <c r="BX9" i="4"/>
  <c r="BY8" i="4"/>
  <c r="BW8" i="4"/>
  <c r="BX8" i="4"/>
  <c r="BY7" i="4"/>
  <c r="BW7" i="4"/>
  <c r="BX7" i="4"/>
  <c r="BY6" i="4"/>
  <c r="BW6" i="4"/>
  <c r="BX6" i="4"/>
  <c r="BY5" i="4"/>
  <c r="BW5" i="4"/>
  <c r="BX5" i="4"/>
  <c r="BY4" i="4"/>
  <c r="BW4" i="4"/>
  <c r="BX4" i="4"/>
  <c r="BY3" i="4"/>
  <c r="BW3" i="4"/>
  <c r="BX3" i="4"/>
  <c r="BY2" i="4"/>
  <c r="AS4" i="2" s="1"/>
  <c r="BW2" i="4"/>
  <c r="AS2" i="2" s="1"/>
  <c r="BX2" i="4"/>
  <c r="AS3" i="2" s="1"/>
  <c r="BV9" i="4"/>
  <c r="BU9" i="4"/>
  <c r="BT9" i="4"/>
  <c r="BV8" i="4"/>
  <c r="BU8" i="4"/>
  <c r="BT8" i="4"/>
  <c r="BV7" i="4"/>
  <c r="BU7" i="4"/>
  <c r="BT7" i="4"/>
  <c r="BV6" i="4"/>
  <c r="BU6" i="4"/>
  <c r="BT6" i="4"/>
  <c r="BV5" i="4"/>
  <c r="BU5" i="4"/>
  <c r="BT5" i="4"/>
  <c r="BV4" i="4"/>
  <c r="BU4" i="4"/>
  <c r="BT4" i="4"/>
  <c r="BV3" i="4"/>
  <c r="BU3" i="4"/>
  <c r="BT3" i="4"/>
  <c r="BV2" i="4"/>
  <c r="AP4" i="2" s="1"/>
  <c r="BU2" i="4"/>
  <c r="AP3" i="2" s="1"/>
  <c r="BT2" i="4"/>
  <c r="AP2" i="2" s="1"/>
  <c r="BS10" i="4"/>
  <c r="BR10" i="4"/>
  <c r="BQ10" i="4"/>
  <c r="BS9" i="4"/>
  <c r="BR9" i="4"/>
  <c r="BQ9" i="4"/>
  <c r="BS8" i="4"/>
  <c r="BR8" i="4"/>
  <c r="BQ8" i="4"/>
  <c r="BS7" i="4"/>
  <c r="BR7" i="4"/>
  <c r="BQ7" i="4"/>
  <c r="BS6" i="4"/>
  <c r="BR6" i="4"/>
  <c r="BQ6" i="4"/>
  <c r="BS5" i="4"/>
  <c r="BR5" i="4"/>
  <c r="BQ5" i="4"/>
  <c r="BS4" i="4"/>
  <c r="BR4" i="4"/>
  <c r="BQ4" i="4"/>
  <c r="BS3" i="4"/>
  <c r="BR3" i="4"/>
  <c r="BQ3" i="4"/>
  <c r="BS2" i="4"/>
  <c r="AM4" i="2" s="1"/>
  <c r="BR2" i="4"/>
  <c r="AL3" i="2" s="1"/>
  <c r="BQ2" i="4"/>
  <c r="AM2" i="2" s="1"/>
  <c r="BC129" i="4"/>
  <c r="BE129" i="4"/>
  <c r="BD129" i="4"/>
  <c r="BC128" i="4"/>
  <c r="BE128" i="4"/>
  <c r="BD128" i="4"/>
  <c r="BC127" i="4"/>
  <c r="BE127" i="4"/>
  <c r="BD127" i="4"/>
  <c r="BC126" i="4"/>
  <c r="BE126" i="4"/>
  <c r="BD126" i="4"/>
  <c r="BC125" i="4"/>
  <c r="BD125" i="4"/>
  <c r="BC124" i="4"/>
  <c r="BE125" i="4"/>
  <c r="BD124" i="4"/>
  <c r="BC123" i="4"/>
  <c r="BE124" i="4"/>
  <c r="BE123" i="4"/>
  <c r="BD123" i="4"/>
  <c r="AZ129" i="4"/>
  <c r="BB129" i="4"/>
  <c r="BA129" i="4"/>
  <c r="AZ128" i="4"/>
  <c r="BB128" i="4"/>
  <c r="BA128" i="4"/>
  <c r="BB127" i="4"/>
  <c r="AZ127" i="4"/>
  <c r="BA127" i="4"/>
  <c r="BB126" i="4"/>
  <c r="AZ126" i="4"/>
  <c r="BA126" i="4"/>
  <c r="BB125" i="4"/>
  <c r="AZ125" i="4"/>
  <c r="BA125" i="4"/>
  <c r="BB124" i="4"/>
  <c r="AZ124" i="4"/>
  <c r="BA124" i="4"/>
  <c r="BB123" i="4"/>
  <c r="AZ123" i="4"/>
  <c r="BA123" i="4"/>
  <c r="AW129" i="4"/>
  <c r="AX129" i="4"/>
  <c r="AY129" i="4"/>
  <c r="AW128" i="4"/>
  <c r="AX128" i="4"/>
  <c r="AY128" i="4"/>
  <c r="AW127" i="4"/>
  <c r="AX127" i="4"/>
  <c r="AY127" i="4"/>
  <c r="AW126" i="4"/>
  <c r="AX126" i="4"/>
  <c r="AY126" i="4"/>
  <c r="AW125" i="4"/>
  <c r="AX125" i="4"/>
  <c r="AY125" i="4"/>
  <c r="AW124" i="4"/>
  <c r="AX124" i="4"/>
  <c r="AY124" i="4"/>
  <c r="AW123" i="4"/>
  <c r="AX123" i="4"/>
  <c r="AY123" i="4"/>
  <c r="AU130" i="4"/>
  <c r="AT130" i="4"/>
  <c r="AV130" i="4"/>
  <c r="AU129" i="4"/>
  <c r="AT129" i="4"/>
  <c r="AV129" i="4"/>
  <c r="AU128" i="4"/>
  <c r="AT128" i="4"/>
  <c r="AV128" i="4"/>
  <c r="AU127" i="4"/>
  <c r="AT127" i="4"/>
  <c r="AV127" i="4"/>
  <c r="AU126" i="4"/>
  <c r="AT126" i="4"/>
  <c r="AV126" i="4"/>
  <c r="AU125" i="4"/>
  <c r="AT125" i="4"/>
  <c r="AV125" i="4"/>
  <c r="AU124" i="4"/>
  <c r="AT124" i="4"/>
  <c r="AV124" i="4"/>
  <c r="AU123" i="4"/>
  <c r="AT123" i="4"/>
  <c r="AV123" i="4"/>
  <c r="BC119" i="4"/>
  <c r="BE118" i="4"/>
  <c r="BD119" i="4"/>
  <c r="BC118" i="4"/>
  <c r="BD118" i="4"/>
  <c r="BE117" i="4"/>
  <c r="BC117" i="4"/>
  <c r="BE116" i="4"/>
  <c r="BD117" i="4"/>
  <c r="BC116" i="4"/>
  <c r="BE115" i="4"/>
  <c r="BD116" i="4"/>
  <c r="BC115" i="4"/>
  <c r="BE114" i="4"/>
  <c r="BD115" i="4"/>
  <c r="BC114" i="4"/>
  <c r="BD114" i="4"/>
  <c r="AZ119" i="4"/>
  <c r="BB120" i="4"/>
  <c r="BA119" i="4"/>
  <c r="BB119" i="4"/>
  <c r="AZ118" i="4"/>
  <c r="BA118" i="4"/>
  <c r="BB118" i="4"/>
  <c r="AZ117" i="4"/>
  <c r="BA117" i="4"/>
  <c r="BB117" i="4"/>
  <c r="AZ116" i="4"/>
  <c r="BA116" i="4"/>
  <c r="AZ115" i="4"/>
  <c r="BB116" i="4"/>
  <c r="BA115" i="4"/>
  <c r="BB115" i="4"/>
  <c r="AZ114" i="4"/>
  <c r="BA114" i="4"/>
  <c r="BB114" i="4"/>
  <c r="AX120" i="4"/>
  <c r="AW120" i="4"/>
  <c r="AY120" i="4"/>
  <c r="AX119" i="4"/>
  <c r="AW119" i="4"/>
  <c r="AY119" i="4"/>
  <c r="AX118" i="4"/>
  <c r="AW118" i="4"/>
  <c r="AY118" i="4"/>
  <c r="AX117" i="4"/>
  <c r="AW117" i="4"/>
  <c r="AY117" i="4"/>
  <c r="AX116" i="4"/>
  <c r="AW116" i="4"/>
  <c r="AY116" i="4"/>
  <c r="AX115" i="4"/>
  <c r="AW115" i="4"/>
  <c r="AY115" i="4"/>
  <c r="AX114" i="4"/>
  <c r="AW114" i="4"/>
  <c r="AY114" i="4"/>
  <c r="AU120" i="4"/>
  <c r="AT120" i="4"/>
  <c r="AV120" i="4"/>
  <c r="AU119" i="4"/>
  <c r="AT119" i="4"/>
  <c r="AV119" i="4"/>
  <c r="AU118" i="4"/>
  <c r="AT118" i="4"/>
  <c r="AV118" i="4"/>
  <c r="AU117" i="4"/>
  <c r="AT117" i="4"/>
  <c r="AV117" i="4"/>
  <c r="AU116" i="4"/>
  <c r="AT116" i="4"/>
  <c r="AV116" i="4"/>
  <c r="AU115" i="4"/>
  <c r="AT115" i="4"/>
  <c r="AV115" i="4"/>
  <c r="AU114" i="4"/>
  <c r="AT114" i="4"/>
  <c r="AV114" i="4"/>
  <c r="BC112" i="4"/>
  <c r="BE111" i="4"/>
  <c r="BD111" i="4"/>
  <c r="BC111" i="4"/>
  <c r="BE110" i="4"/>
  <c r="BD110" i="4"/>
  <c r="BC110" i="4"/>
  <c r="BE109" i="4"/>
  <c r="BD109" i="4"/>
  <c r="BC109" i="4"/>
  <c r="BD108" i="4"/>
  <c r="BE108" i="4"/>
  <c r="BC108" i="4"/>
  <c r="BE107" i="4"/>
  <c r="BD107" i="4"/>
  <c r="BC107" i="4"/>
  <c r="BE106" i="4"/>
  <c r="BD106" i="4"/>
  <c r="BC106" i="4"/>
  <c r="BE105" i="4"/>
  <c r="BD105" i="4"/>
  <c r="BC105" i="4"/>
  <c r="BE104" i="4"/>
  <c r="BD104" i="4"/>
  <c r="BC104" i="4"/>
  <c r="AZ112" i="4"/>
  <c r="BB112" i="4"/>
  <c r="BA112" i="4"/>
  <c r="BB111" i="4"/>
  <c r="AZ111" i="4"/>
  <c r="BA111" i="4"/>
  <c r="BB110" i="4"/>
  <c r="AZ110" i="4"/>
  <c r="BA110" i="4"/>
  <c r="BB109" i="4"/>
  <c r="AZ109" i="4"/>
  <c r="BA109" i="4"/>
  <c r="BB108" i="4"/>
  <c r="AZ108" i="4"/>
  <c r="BA108" i="4"/>
  <c r="BB107" i="4"/>
  <c r="AZ107" i="4"/>
  <c r="BA107" i="4"/>
  <c r="AZ106" i="4"/>
  <c r="BB106" i="4"/>
  <c r="BA106" i="4"/>
  <c r="AZ105" i="4"/>
  <c r="BB105" i="4"/>
  <c r="BA105" i="4"/>
  <c r="AZ104" i="4"/>
  <c r="BB104" i="4"/>
  <c r="BA104" i="4"/>
  <c r="AX111" i="4"/>
  <c r="AW111" i="4"/>
  <c r="AY111" i="4"/>
  <c r="AX110" i="4"/>
  <c r="AW110" i="4"/>
  <c r="AY110" i="4"/>
  <c r="AX109" i="4"/>
  <c r="AW109" i="4"/>
  <c r="AY109" i="4"/>
  <c r="AX108" i="4"/>
  <c r="AW108" i="4"/>
  <c r="AY108" i="4"/>
  <c r="AX107" i="4"/>
  <c r="AW107" i="4"/>
  <c r="AY107" i="4"/>
  <c r="AX106" i="4"/>
  <c r="AW106" i="4"/>
  <c r="AY106" i="4"/>
  <c r="AX105" i="4"/>
  <c r="AW105" i="4"/>
  <c r="AY105" i="4"/>
  <c r="AX104" i="4"/>
  <c r="AW104" i="4"/>
  <c r="AY104" i="4"/>
  <c r="AU111" i="4"/>
  <c r="AT111" i="4"/>
  <c r="AV111" i="4"/>
  <c r="AU110" i="4"/>
  <c r="AT110" i="4"/>
  <c r="AV110" i="4"/>
  <c r="AU109" i="4"/>
  <c r="AT109" i="4"/>
  <c r="AV109" i="4"/>
  <c r="AU108" i="4"/>
  <c r="AT108" i="4"/>
  <c r="AV108" i="4"/>
  <c r="AU107" i="4"/>
  <c r="AT107" i="4"/>
  <c r="AV107" i="4"/>
  <c r="AU106" i="4"/>
  <c r="AT106" i="4"/>
  <c r="AV106" i="4"/>
  <c r="AU105" i="4"/>
  <c r="AT105" i="4"/>
  <c r="AV105" i="4"/>
  <c r="AU104" i="4"/>
  <c r="AT104" i="4"/>
  <c r="AV104" i="4"/>
  <c r="BC100" i="4"/>
  <c r="BD100" i="4"/>
  <c r="BE99" i="4"/>
  <c r="BC99" i="4"/>
  <c r="BD99" i="4"/>
  <c r="BE98" i="4"/>
  <c r="BC98" i="4"/>
  <c r="BD98" i="4"/>
  <c r="BE97" i="4"/>
  <c r="BC97" i="4"/>
  <c r="BD97" i="4"/>
  <c r="BC96" i="4"/>
  <c r="BE96" i="4"/>
  <c r="BD96" i="4"/>
  <c r="BE95" i="4"/>
  <c r="BC95" i="4"/>
  <c r="BD95" i="4"/>
  <c r="BE94" i="4"/>
  <c r="BC94" i="4"/>
  <c r="BD94" i="4"/>
  <c r="BE93" i="4"/>
  <c r="BC93" i="4"/>
  <c r="BD93" i="4"/>
  <c r="BC92" i="4"/>
  <c r="BE92" i="4"/>
  <c r="BD92" i="4"/>
  <c r="AZ100" i="4"/>
  <c r="BB101" i="4"/>
  <c r="BA100" i="4"/>
  <c r="AZ99" i="4"/>
  <c r="BB100" i="4"/>
  <c r="BA99" i="4"/>
  <c r="BB99" i="4"/>
  <c r="AZ98" i="4"/>
  <c r="BA98" i="4"/>
  <c r="BB98" i="4"/>
  <c r="AZ97" i="4"/>
  <c r="BA97" i="4"/>
  <c r="BB97" i="4"/>
  <c r="AZ96" i="4"/>
  <c r="BA96" i="4"/>
  <c r="BB96" i="4"/>
  <c r="AZ95" i="4"/>
  <c r="BA95" i="4"/>
  <c r="BB95" i="4"/>
  <c r="AZ94" i="4"/>
  <c r="BA94" i="4"/>
  <c r="AZ93" i="4"/>
  <c r="BB94" i="4"/>
  <c r="BA93" i="4"/>
  <c r="BB93" i="4"/>
  <c r="AZ92" i="4"/>
  <c r="BA92" i="4"/>
  <c r="BB92" i="4"/>
  <c r="AW99" i="4"/>
  <c r="AY100" i="4"/>
  <c r="AX100" i="4"/>
  <c r="AW98" i="4"/>
  <c r="AY99" i="4"/>
  <c r="AX99" i="4"/>
  <c r="AW97" i="4"/>
  <c r="AY98" i="4"/>
  <c r="AX98" i="4"/>
  <c r="AW96" i="4"/>
  <c r="AY97" i="4"/>
  <c r="AX97" i="4"/>
  <c r="AW95" i="4"/>
  <c r="AY96" i="4"/>
  <c r="AX96" i="4"/>
  <c r="AY95" i="4"/>
  <c r="AX95" i="4"/>
  <c r="AW94" i="4"/>
  <c r="AY94" i="4"/>
  <c r="AX94" i="4"/>
  <c r="AW93" i="4"/>
  <c r="AY93" i="4"/>
  <c r="AX93" i="4"/>
  <c r="AW92" i="4"/>
  <c r="AY92" i="4"/>
  <c r="AX92" i="4"/>
  <c r="AT100" i="4"/>
  <c r="AV99" i="4"/>
  <c r="AU99" i="4"/>
  <c r="AT99" i="4"/>
  <c r="AV98" i="4"/>
  <c r="AU98" i="4"/>
  <c r="AT98" i="4"/>
  <c r="AV97" i="4"/>
  <c r="AU97" i="4"/>
  <c r="AT97" i="4"/>
  <c r="AV96" i="4"/>
  <c r="AU96" i="4"/>
  <c r="AT96" i="4"/>
  <c r="AV95" i="4"/>
  <c r="AU95" i="4"/>
  <c r="AT95" i="4"/>
  <c r="AV94" i="4"/>
  <c r="AU94" i="4"/>
  <c r="AT94" i="4"/>
  <c r="AV93" i="4"/>
  <c r="AU93" i="4"/>
  <c r="AT93" i="4"/>
  <c r="AV92" i="4"/>
  <c r="AU92" i="4"/>
  <c r="AT92" i="4"/>
  <c r="BC89" i="4"/>
  <c r="BD89" i="4"/>
  <c r="BC88" i="4"/>
  <c r="BE89" i="4"/>
  <c r="BD88" i="4"/>
  <c r="BE88" i="4"/>
  <c r="BC87" i="4"/>
  <c r="BD87" i="4"/>
  <c r="BC86" i="4"/>
  <c r="BE87" i="4"/>
  <c r="BD86" i="4"/>
  <c r="BE86" i="4"/>
  <c r="BC85" i="4"/>
  <c r="BD85" i="4"/>
  <c r="BE85" i="4"/>
  <c r="BC84" i="4"/>
  <c r="BD84" i="4"/>
  <c r="BE84" i="4"/>
  <c r="BC83" i="4"/>
  <c r="BD83" i="4"/>
  <c r="BE83" i="4"/>
  <c r="BC82" i="4"/>
  <c r="BD82" i="4"/>
  <c r="BE82" i="4"/>
  <c r="AZ89" i="4"/>
  <c r="BA89" i="4"/>
  <c r="BB88" i="4"/>
  <c r="AZ88" i="4"/>
  <c r="BA88" i="4"/>
  <c r="BB87" i="4"/>
  <c r="AZ87" i="4"/>
  <c r="BA87" i="4"/>
  <c r="BB86" i="4"/>
  <c r="AZ86" i="4"/>
  <c r="BA86" i="4"/>
  <c r="BB85" i="4"/>
  <c r="AZ85" i="4"/>
  <c r="BA85" i="4"/>
  <c r="AZ84" i="4"/>
  <c r="BB84" i="4"/>
  <c r="BA84" i="4"/>
  <c r="AZ83" i="4"/>
  <c r="BB83" i="4"/>
  <c r="BA83" i="4"/>
  <c r="AZ82" i="4"/>
  <c r="BB82" i="4"/>
  <c r="BA82" i="4"/>
  <c r="AW88" i="4"/>
  <c r="AY88" i="4"/>
  <c r="AX88" i="4"/>
  <c r="AW87" i="4"/>
  <c r="AY87" i="4"/>
  <c r="AX87" i="4"/>
  <c r="AW86" i="4"/>
  <c r="AY86" i="4"/>
  <c r="AX86" i="4"/>
  <c r="AW85" i="4"/>
  <c r="AY85" i="4"/>
  <c r="AX85" i="4"/>
  <c r="AW84" i="4"/>
  <c r="AY84" i="4"/>
  <c r="AX84" i="4"/>
  <c r="AW83" i="4"/>
  <c r="AY83" i="4"/>
  <c r="AX83" i="4"/>
  <c r="AW82" i="4"/>
  <c r="AY82" i="4"/>
  <c r="AX82" i="4"/>
  <c r="AT89" i="4"/>
  <c r="AV89" i="4"/>
  <c r="AU89" i="4"/>
  <c r="AT88" i="4"/>
  <c r="AV88" i="4"/>
  <c r="AU88" i="4"/>
  <c r="AT87" i="4"/>
  <c r="AV87" i="4"/>
  <c r="AU87" i="4"/>
  <c r="AT86" i="4"/>
  <c r="AV86" i="4"/>
  <c r="AU86" i="4"/>
  <c r="AT85" i="4"/>
  <c r="AV85" i="4"/>
  <c r="AU85" i="4"/>
  <c r="AT84" i="4"/>
  <c r="AV84" i="4"/>
  <c r="AU84" i="4"/>
  <c r="AT83" i="4"/>
  <c r="AV83" i="4"/>
  <c r="AU83" i="4"/>
  <c r="AT82" i="4"/>
  <c r="AV82" i="4"/>
  <c r="AU82" i="4"/>
  <c r="BC78" i="4"/>
  <c r="BD78" i="4"/>
  <c r="BE78" i="4"/>
  <c r="BC77" i="4"/>
  <c r="BD77" i="4"/>
  <c r="BE77" i="4"/>
  <c r="BC76" i="4"/>
  <c r="BD76" i="4"/>
  <c r="BE76" i="4"/>
  <c r="BC75" i="4"/>
  <c r="BD75" i="4"/>
  <c r="BE75" i="4"/>
  <c r="BC74" i="4"/>
  <c r="BD74" i="4"/>
  <c r="BE74" i="4"/>
  <c r="BC73" i="4"/>
  <c r="BD73" i="4"/>
  <c r="BE73" i="4"/>
  <c r="BC72" i="4"/>
  <c r="BD72" i="4"/>
  <c r="BE72" i="4"/>
  <c r="AZ78" i="4"/>
  <c r="BA78" i="4"/>
  <c r="BB77" i="4"/>
  <c r="AZ77" i="4"/>
  <c r="BA77" i="4"/>
  <c r="BB76" i="4"/>
  <c r="AZ76" i="4"/>
  <c r="BA76" i="4"/>
  <c r="BB75" i="4"/>
  <c r="AZ75" i="4"/>
  <c r="BA75" i="4"/>
  <c r="BB74" i="4"/>
  <c r="AZ74" i="4"/>
  <c r="BA74" i="4"/>
  <c r="AZ73" i="4"/>
  <c r="BB73" i="4"/>
  <c r="BA73" i="4"/>
  <c r="AZ72" i="4"/>
  <c r="BB72" i="4"/>
  <c r="BA72" i="4"/>
  <c r="AW78" i="4"/>
  <c r="AY78" i="4"/>
  <c r="AX78" i="4"/>
  <c r="AW77" i="4"/>
  <c r="AY77" i="4"/>
  <c r="AX77" i="4"/>
  <c r="AW76" i="4"/>
  <c r="AY76" i="4"/>
  <c r="AX76" i="4"/>
  <c r="AW75" i="4"/>
  <c r="AY75" i="4"/>
  <c r="AX75" i="4"/>
  <c r="AW74" i="4"/>
  <c r="AY74" i="4"/>
  <c r="AX74" i="4"/>
  <c r="AW73" i="4"/>
  <c r="AY73" i="4"/>
  <c r="AX73" i="4"/>
  <c r="AW72" i="4"/>
  <c r="AY72" i="4"/>
  <c r="AX72" i="4"/>
  <c r="AT79" i="4"/>
  <c r="AV79" i="4"/>
  <c r="AU79" i="4"/>
  <c r="AT78" i="4"/>
  <c r="AV78" i="4"/>
  <c r="AU78" i="4"/>
  <c r="AT77" i="4"/>
  <c r="AV77" i="4"/>
  <c r="AU77" i="4"/>
  <c r="AT76" i="4"/>
  <c r="AV76" i="4"/>
  <c r="AU76" i="4"/>
  <c r="AT75" i="4"/>
  <c r="AV75" i="4"/>
  <c r="AU75" i="4"/>
  <c r="AT74" i="4"/>
  <c r="AV74" i="4"/>
  <c r="AU74" i="4"/>
  <c r="AT73" i="4"/>
  <c r="AV73" i="4"/>
  <c r="AU73" i="4"/>
  <c r="AT72" i="4"/>
  <c r="AV72" i="4"/>
  <c r="AU72" i="4"/>
  <c r="BD67" i="4"/>
  <c r="BC67" i="4"/>
  <c r="BE66" i="4"/>
  <c r="BD66" i="4"/>
  <c r="BC66" i="4"/>
  <c r="BE65" i="4"/>
  <c r="BD65" i="4"/>
  <c r="BC65" i="4"/>
  <c r="BE64" i="4"/>
  <c r="BD64" i="4"/>
  <c r="BC64" i="4"/>
  <c r="BE63" i="4"/>
  <c r="BD63" i="4"/>
  <c r="BC63" i="4"/>
  <c r="BE62" i="4"/>
  <c r="BD62" i="4"/>
  <c r="BC62" i="4"/>
  <c r="BE61" i="4"/>
  <c r="BD61" i="4"/>
  <c r="BC61" i="4"/>
  <c r="BB68" i="4"/>
  <c r="BA67" i="4"/>
  <c r="AZ67" i="4"/>
  <c r="BB67" i="4"/>
  <c r="BA66" i="4"/>
  <c r="AZ66" i="4"/>
  <c r="BB66" i="4"/>
  <c r="BA65" i="4"/>
  <c r="AZ65" i="4"/>
  <c r="BB65" i="4"/>
  <c r="BA64" i="4"/>
  <c r="AZ64" i="4"/>
  <c r="BB64" i="4"/>
  <c r="BA63" i="4"/>
  <c r="AZ63" i="4"/>
  <c r="BB63" i="4"/>
  <c r="BA62" i="4"/>
  <c r="AZ62" i="4"/>
  <c r="BB62" i="4"/>
  <c r="BA61" i="4"/>
  <c r="AZ61" i="4"/>
  <c r="BB61" i="4"/>
  <c r="AY68" i="4"/>
  <c r="AX68" i="4"/>
  <c r="AW67" i="4"/>
  <c r="AY67" i="4"/>
  <c r="AX67" i="4"/>
  <c r="AW66" i="4"/>
  <c r="AY66" i="4"/>
  <c r="AX66" i="4"/>
  <c r="AW65" i="4"/>
  <c r="AY65" i="4"/>
  <c r="AX65" i="4"/>
  <c r="AW64" i="4"/>
  <c r="AY64" i="4"/>
  <c r="AX64" i="4"/>
  <c r="AW63" i="4"/>
  <c r="AY63" i="4"/>
  <c r="AX63" i="4"/>
  <c r="AW62" i="4"/>
  <c r="AY62" i="4"/>
  <c r="AX62" i="4"/>
  <c r="AW61" i="4"/>
  <c r="AY61" i="4"/>
  <c r="AX61" i="4"/>
  <c r="AT69" i="4"/>
  <c r="AV68" i="4"/>
  <c r="AU68" i="4"/>
  <c r="AT68" i="4"/>
  <c r="AV67" i="4"/>
  <c r="AU67" i="4"/>
  <c r="AT67" i="4"/>
  <c r="AV66" i="4"/>
  <c r="AU66" i="4"/>
  <c r="AT66" i="4"/>
  <c r="AV65" i="4"/>
  <c r="AU65" i="4"/>
  <c r="AT65" i="4"/>
  <c r="AV64" i="4"/>
  <c r="AU64" i="4"/>
  <c r="AT64" i="4"/>
  <c r="AV63" i="4"/>
  <c r="AU63" i="4"/>
  <c r="AT63" i="4"/>
  <c r="AV62" i="4"/>
  <c r="AU62" i="4"/>
  <c r="AT62" i="4"/>
  <c r="AV61" i="4"/>
  <c r="AU61" i="4"/>
  <c r="AT61" i="4"/>
  <c r="BE58" i="4"/>
  <c r="BD58" i="4"/>
  <c r="BC58" i="4"/>
  <c r="BE57" i="4"/>
  <c r="BD57" i="4"/>
  <c r="BC57" i="4"/>
  <c r="BE56" i="4"/>
  <c r="BD56" i="4"/>
  <c r="BC56" i="4"/>
  <c r="BE55" i="4"/>
  <c r="BD55" i="4"/>
  <c r="BC55" i="4"/>
  <c r="BE54" i="4"/>
  <c r="BD54" i="4"/>
  <c r="BC54" i="4"/>
  <c r="BE53" i="4"/>
  <c r="BD53" i="4"/>
  <c r="BC53" i="4"/>
  <c r="BE52" i="4"/>
  <c r="BD52" i="4"/>
  <c r="BC52" i="4"/>
  <c r="BE51" i="4"/>
  <c r="BD51" i="4"/>
  <c r="BC51" i="4"/>
  <c r="BB57" i="4"/>
  <c r="BA56" i="4"/>
  <c r="AZ57" i="4"/>
  <c r="BB56" i="4"/>
  <c r="BA55" i="4"/>
  <c r="AZ56" i="4"/>
  <c r="BB55" i="4"/>
  <c r="BA54" i="4"/>
  <c r="AZ55" i="4"/>
  <c r="BB54" i="4"/>
  <c r="BA53" i="4"/>
  <c r="AZ54" i="4"/>
  <c r="BB53" i="4"/>
  <c r="BA52" i="4"/>
  <c r="AZ53" i="4"/>
  <c r="BB52" i="4"/>
  <c r="BA51" i="4"/>
  <c r="AZ52" i="4"/>
  <c r="BB51" i="4"/>
  <c r="AZ51" i="4"/>
  <c r="AX58" i="4"/>
  <c r="AY57" i="4"/>
  <c r="AW57" i="4"/>
  <c r="AX57" i="4"/>
  <c r="AY56" i="4"/>
  <c r="AW56" i="4"/>
  <c r="AX56" i="4"/>
  <c r="AY55" i="4"/>
  <c r="AW55" i="4"/>
  <c r="AX55" i="4"/>
  <c r="AY54" i="4"/>
  <c r="AW54" i="4"/>
  <c r="AX54" i="4"/>
  <c r="AY53" i="4"/>
  <c r="AW53" i="4"/>
  <c r="AX53" i="4"/>
  <c r="AY52" i="4"/>
  <c r="AW52" i="4"/>
  <c r="AX52" i="4"/>
  <c r="AY51" i="4"/>
  <c r="AX51" i="4"/>
  <c r="AW51" i="4"/>
  <c r="AU58" i="4"/>
  <c r="AT58" i="4"/>
  <c r="AV58" i="4"/>
  <c r="AU57" i="4"/>
  <c r="AT57" i="4"/>
  <c r="AV57" i="4"/>
  <c r="AU56" i="4"/>
  <c r="AT56" i="4"/>
  <c r="AV56" i="4"/>
  <c r="AU55" i="4"/>
  <c r="AT55" i="4"/>
  <c r="AV55" i="4"/>
  <c r="AU54" i="4"/>
  <c r="AT54" i="4"/>
  <c r="AV54" i="4"/>
  <c r="AU53" i="4"/>
  <c r="AT53" i="4"/>
  <c r="AV53" i="4"/>
  <c r="AU52" i="4"/>
  <c r="AT52" i="4"/>
  <c r="AV52" i="4"/>
  <c r="AU51" i="4"/>
  <c r="AT51" i="4"/>
  <c r="AV51" i="4"/>
  <c r="BE45" i="4"/>
  <c r="BD46" i="4"/>
  <c r="BC46" i="4"/>
  <c r="BE44" i="4"/>
  <c r="BD45" i="4"/>
  <c r="BC45" i="4"/>
  <c r="BE43" i="4"/>
  <c r="BD44" i="4"/>
  <c r="BC44" i="4"/>
  <c r="BE42" i="4"/>
  <c r="BD43" i="4"/>
  <c r="BC43" i="4"/>
  <c r="BE41" i="4"/>
  <c r="BD42" i="4"/>
  <c r="BC42" i="4"/>
  <c r="BE40" i="4"/>
  <c r="BD41" i="4"/>
  <c r="BC41" i="4"/>
  <c r="BD40" i="4"/>
  <c r="BC40" i="4"/>
  <c r="BE39" i="4"/>
  <c r="BD39" i="4"/>
  <c r="BC39" i="4"/>
  <c r="BB47" i="4"/>
  <c r="BA46" i="4"/>
  <c r="AZ46" i="4"/>
  <c r="BB46" i="4"/>
  <c r="BA45" i="4"/>
  <c r="AZ45" i="4"/>
  <c r="BB45" i="4"/>
  <c r="BA44" i="4"/>
  <c r="AZ44" i="4"/>
  <c r="BB44" i="4"/>
  <c r="BA43" i="4"/>
  <c r="AZ43" i="4"/>
  <c r="BB43" i="4"/>
  <c r="BA42" i="4"/>
  <c r="BB42" i="4"/>
  <c r="AZ42" i="4"/>
  <c r="BA41" i="4"/>
  <c r="BB41" i="4"/>
  <c r="AZ41" i="4"/>
  <c r="BA40" i="4"/>
  <c r="BB40" i="4"/>
  <c r="AZ40" i="4"/>
  <c r="BA39" i="4"/>
  <c r="BB39" i="4"/>
  <c r="AZ39" i="4"/>
  <c r="AX47" i="4"/>
  <c r="AY47" i="4"/>
  <c r="AW46" i="4"/>
  <c r="AX46" i="4"/>
  <c r="AY46" i="4"/>
  <c r="AW45" i="4"/>
  <c r="AX45" i="4"/>
  <c r="AY45" i="4"/>
  <c r="AW44" i="4"/>
  <c r="AX44" i="4"/>
  <c r="AY44" i="4"/>
  <c r="AW43" i="4"/>
  <c r="AX43" i="4"/>
  <c r="AY43" i="4"/>
  <c r="AW42" i="4"/>
  <c r="AX42" i="4"/>
  <c r="AY42" i="4"/>
  <c r="AW41" i="4"/>
  <c r="AX41" i="4"/>
  <c r="AY41" i="4"/>
  <c r="AW40" i="4"/>
  <c r="AX40" i="4"/>
  <c r="AY40" i="4"/>
  <c r="AW39" i="4"/>
  <c r="AX39" i="4"/>
  <c r="AY39" i="4"/>
  <c r="AU47" i="4"/>
  <c r="AT48" i="4"/>
  <c r="AV47" i="4"/>
  <c r="AU46" i="4"/>
  <c r="AT47" i="4"/>
  <c r="AV46" i="4"/>
  <c r="AU45" i="4"/>
  <c r="AT46" i="4"/>
  <c r="AV45" i="4"/>
  <c r="AU44" i="4"/>
  <c r="AT45" i="4"/>
  <c r="AV44" i="4"/>
  <c r="AU43" i="4"/>
  <c r="AT44" i="4"/>
  <c r="AV43" i="4"/>
  <c r="AU42" i="4"/>
  <c r="AT43" i="4"/>
  <c r="AV42" i="4"/>
  <c r="AU41" i="4"/>
  <c r="AT42" i="4"/>
  <c r="AV41" i="4"/>
  <c r="AU40" i="4"/>
  <c r="AT41" i="4"/>
  <c r="AV40" i="4"/>
  <c r="AU39" i="4"/>
  <c r="AT40" i="4"/>
  <c r="AV39" i="4"/>
  <c r="AT39" i="4"/>
  <c r="BE35" i="4"/>
  <c r="BD35" i="4"/>
  <c r="BC34" i="4"/>
  <c r="BE34" i="4"/>
  <c r="BD34" i="4"/>
  <c r="BC33" i="4"/>
  <c r="BE33" i="4"/>
  <c r="BD33" i="4"/>
  <c r="BC32" i="4"/>
  <c r="BE32" i="4"/>
  <c r="BD32" i="4"/>
  <c r="BC31" i="4"/>
  <c r="BE31" i="4"/>
  <c r="BD31" i="4"/>
  <c r="BC30" i="4"/>
  <c r="BE30" i="4"/>
  <c r="BD30" i="4"/>
  <c r="BC29" i="4"/>
  <c r="BE29" i="4"/>
  <c r="BD29" i="4"/>
  <c r="BC28" i="4"/>
  <c r="BE28" i="4"/>
  <c r="BD28" i="4"/>
  <c r="BC27" i="4"/>
  <c r="BE27" i="4"/>
  <c r="BD27" i="4"/>
  <c r="BC26" i="4"/>
  <c r="BE26" i="4"/>
  <c r="BD26" i="4"/>
  <c r="BA36" i="4"/>
  <c r="BB35" i="4"/>
  <c r="AZ35" i="4"/>
  <c r="BA35" i="4"/>
  <c r="BB34" i="4"/>
  <c r="AZ34" i="4"/>
  <c r="BA34" i="4"/>
  <c r="BB33" i="4"/>
  <c r="AZ33" i="4"/>
  <c r="BA33" i="4"/>
  <c r="BB32" i="4"/>
  <c r="AZ32" i="4"/>
  <c r="BA32" i="4"/>
  <c r="BB31" i="4"/>
  <c r="AZ31" i="4"/>
  <c r="BA31" i="4"/>
  <c r="BB30" i="4"/>
  <c r="AZ30" i="4"/>
  <c r="BA30" i="4"/>
  <c r="BB29" i="4"/>
  <c r="AZ29" i="4"/>
  <c r="BA29" i="4"/>
  <c r="BB28" i="4"/>
  <c r="AZ28" i="4"/>
  <c r="BA28" i="4"/>
  <c r="BB27" i="4"/>
  <c r="BA27" i="4"/>
  <c r="AZ27" i="4"/>
  <c r="BB26" i="4"/>
  <c r="BA26" i="4"/>
  <c r="AZ26" i="4"/>
  <c r="AX34" i="4"/>
  <c r="AY35" i="4"/>
  <c r="AW35" i="4"/>
  <c r="AX33" i="4"/>
  <c r="AY34" i="4"/>
  <c r="AW34" i="4"/>
  <c r="AX32" i="4"/>
  <c r="AY33" i="4"/>
  <c r="AW33" i="4"/>
  <c r="AX31" i="4"/>
  <c r="AY32" i="4"/>
  <c r="AW32" i="4"/>
  <c r="AX30" i="4"/>
  <c r="AY31" i="4"/>
  <c r="AW31" i="4"/>
  <c r="AX29" i="4"/>
  <c r="AY30" i="4"/>
  <c r="AW30" i="4"/>
  <c r="AX28" i="4"/>
  <c r="AY29" i="4"/>
  <c r="AW29" i="4"/>
  <c r="AX27" i="4"/>
  <c r="AY28" i="4"/>
  <c r="AW28" i="4"/>
  <c r="AX26" i="4"/>
  <c r="AY27" i="4"/>
  <c r="AW27" i="4"/>
  <c r="AY26" i="4"/>
  <c r="AW26" i="4"/>
  <c r="AU34" i="4"/>
  <c r="AV35" i="4"/>
  <c r="AT34" i="4"/>
  <c r="AU33" i="4"/>
  <c r="AV34" i="4"/>
  <c r="AT33" i="4"/>
  <c r="AU32" i="4"/>
  <c r="AV33" i="4"/>
  <c r="AT32" i="4"/>
  <c r="AU31" i="4"/>
  <c r="AV32" i="4"/>
  <c r="AT31" i="4"/>
  <c r="AU30" i="4"/>
  <c r="AV31" i="4"/>
  <c r="AT30" i="4"/>
  <c r="AU29" i="4"/>
  <c r="AV30" i="4"/>
  <c r="AT29" i="4"/>
  <c r="AU28" i="4"/>
  <c r="AV29" i="4"/>
  <c r="AT28" i="4"/>
  <c r="AU27" i="4"/>
  <c r="AV28" i="4"/>
  <c r="AT27" i="4"/>
  <c r="AV27" i="4"/>
  <c r="AU26" i="4"/>
  <c r="AT26" i="4"/>
  <c r="AV26" i="4"/>
  <c r="BE22" i="4"/>
  <c r="BD22" i="4"/>
  <c r="BC21" i="4"/>
  <c r="BE21" i="4"/>
  <c r="BD21" i="4"/>
  <c r="BC20" i="4"/>
  <c r="BE20" i="4"/>
  <c r="BD20" i="4"/>
  <c r="BC19" i="4"/>
  <c r="BE19" i="4"/>
  <c r="BD19" i="4"/>
  <c r="BC18" i="4"/>
  <c r="BE18" i="4"/>
  <c r="BD18" i="4"/>
  <c r="BC17" i="4"/>
  <c r="BE17" i="4"/>
  <c r="BD17" i="4"/>
  <c r="BC16" i="4"/>
  <c r="BE16" i="4"/>
  <c r="BD16" i="4"/>
  <c r="BC15" i="4"/>
  <c r="BE15" i="4"/>
  <c r="BD15" i="4"/>
  <c r="BC14" i="4"/>
  <c r="BE14" i="4"/>
  <c r="BD14" i="4"/>
  <c r="BB23" i="4"/>
  <c r="BA23" i="4"/>
  <c r="AZ23" i="4"/>
  <c r="BB22" i="4"/>
  <c r="BA22" i="4"/>
  <c r="AZ22" i="4"/>
  <c r="BB21" i="4"/>
  <c r="BA21" i="4"/>
  <c r="AZ21" i="4"/>
  <c r="BB20" i="4"/>
  <c r="BA20" i="4"/>
  <c r="AZ20" i="4"/>
  <c r="BB19" i="4"/>
  <c r="BA19" i="4"/>
  <c r="AZ19" i="4"/>
  <c r="BB18" i="4"/>
  <c r="BA18" i="4"/>
  <c r="AZ18" i="4"/>
  <c r="BB17" i="4"/>
  <c r="BA17" i="4"/>
  <c r="AZ17" i="4"/>
  <c r="BB16" i="4"/>
  <c r="BA16" i="4"/>
  <c r="AZ16" i="4"/>
  <c r="BA15" i="4"/>
  <c r="BB15" i="4"/>
  <c r="AZ15" i="4"/>
  <c r="BB14" i="4"/>
  <c r="BA14" i="4"/>
  <c r="AZ14" i="4"/>
  <c r="AY23" i="4"/>
  <c r="AX23" i="4"/>
  <c r="AW23" i="4"/>
  <c r="AY22" i="4"/>
  <c r="AX22" i="4"/>
  <c r="AW22" i="4"/>
  <c r="AY21" i="4"/>
  <c r="AX21" i="4"/>
  <c r="AW21" i="4"/>
  <c r="AY20" i="4"/>
  <c r="AX20" i="4"/>
  <c r="AW20" i="4"/>
  <c r="AY19" i="4"/>
  <c r="AX19" i="4"/>
  <c r="AW19" i="4"/>
  <c r="AY18" i="4"/>
  <c r="AX18" i="4"/>
  <c r="AW18" i="4"/>
  <c r="AY17" i="4"/>
  <c r="AX17" i="4"/>
  <c r="AW17" i="4"/>
  <c r="AY16" i="4"/>
  <c r="AX16" i="4"/>
  <c r="AW16" i="4"/>
  <c r="AY15" i="4"/>
  <c r="AX15" i="4"/>
  <c r="AW15" i="4"/>
  <c r="AY14" i="4"/>
  <c r="AX14" i="4"/>
  <c r="AW14" i="4"/>
  <c r="AV23" i="4"/>
  <c r="AU22" i="4"/>
  <c r="AT22" i="4"/>
  <c r="AV22" i="4"/>
  <c r="AU21" i="4"/>
  <c r="AT21" i="4"/>
  <c r="AV21" i="4"/>
  <c r="AU20" i="4"/>
  <c r="AT20" i="4"/>
  <c r="AV20" i="4"/>
  <c r="AU19" i="4"/>
  <c r="AT19" i="4"/>
  <c r="AV19" i="4"/>
  <c r="AU18" i="4"/>
  <c r="AT18" i="4"/>
  <c r="AV18" i="4"/>
  <c r="AU17" i="4"/>
  <c r="AT17" i="4"/>
  <c r="AV17" i="4"/>
  <c r="AU16" i="4"/>
  <c r="AV16" i="4"/>
  <c r="AT16" i="4"/>
  <c r="AU15" i="4"/>
  <c r="AV15" i="4"/>
  <c r="AT15" i="4"/>
  <c r="AU14" i="4"/>
  <c r="AV14" i="4"/>
  <c r="AT14" i="4"/>
  <c r="BC11" i="4"/>
  <c r="BE10" i="4"/>
  <c r="BD10" i="4"/>
  <c r="BC10" i="4"/>
  <c r="BE9" i="4"/>
  <c r="BD9" i="4"/>
  <c r="BC9" i="4"/>
  <c r="BE8" i="4"/>
  <c r="BD8" i="4"/>
  <c r="BC8" i="4"/>
  <c r="BE7" i="4"/>
  <c r="BD7" i="4"/>
  <c r="BC7" i="4"/>
  <c r="BE6" i="4"/>
  <c r="BD6" i="4"/>
  <c r="BC6" i="4"/>
  <c r="BE5" i="4"/>
  <c r="BD5" i="4"/>
  <c r="BC5" i="4"/>
  <c r="BE4" i="4"/>
  <c r="BD4" i="4"/>
  <c r="BC4" i="4"/>
  <c r="BE3" i="4"/>
  <c r="BD3" i="4"/>
  <c r="BC3" i="4"/>
  <c r="BE2" i="4"/>
  <c r="AH4" i="2" s="1"/>
  <c r="BD2" i="4"/>
  <c r="AH3" i="2" s="1"/>
  <c r="BC2" i="4"/>
  <c r="AH2" i="2" s="1"/>
  <c r="BB10" i="4"/>
  <c r="AZ10" i="4"/>
  <c r="BA10" i="4"/>
  <c r="BB9" i="4"/>
  <c r="AZ9" i="4"/>
  <c r="BA9" i="4"/>
  <c r="BB8" i="4"/>
  <c r="AZ8" i="4"/>
  <c r="BA8" i="4"/>
  <c r="BB7" i="4"/>
  <c r="AZ7" i="4"/>
  <c r="BA7" i="4"/>
  <c r="BB6" i="4"/>
  <c r="AZ6" i="4"/>
  <c r="BA6" i="4"/>
  <c r="BB5" i="4"/>
  <c r="AZ5" i="4"/>
  <c r="BA5" i="4"/>
  <c r="BB4" i="4"/>
  <c r="AZ4" i="4"/>
  <c r="BA4" i="4"/>
  <c r="BB3" i="4"/>
  <c r="AZ3" i="4"/>
  <c r="BA3" i="4"/>
  <c r="BB2" i="4"/>
  <c r="AE4" i="2" s="1"/>
  <c r="AZ2" i="4"/>
  <c r="AE2" i="2" s="1"/>
  <c r="BA2" i="4"/>
  <c r="AE3" i="2" s="1"/>
  <c r="AY9" i="4"/>
  <c r="AX9" i="4"/>
  <c r="AW9" i="4"/>
  <c r="AY8" i="4"/>
  <c r="AX8" i="4"/>
  <c r="AW8" i="4"/>
  <c r="AY7" i="4"/>
  <c r="AX7" i="4"/>
  <c r="AW7" i="4"/>
  <c r="AY6" i="4"/>
  <c r="AX6" i="4"/>
  <c r="AW6" i="4"/>
  <c r="AY5" i="4"/>
  <c r="AX5" i="4"/>
  <c r="AW5" i="4"/>
  <c r="AY4" i="4"/>
  <c r="AX4" i="4"/>
  <c r="AW4" i="4"/>
  <c r="AY3" i="4"/>
  <c r="AX3" i="4"/>
  <c r="AW3" i="4"/>
  <c r="AY2" i="4"/>
  <c r="AB4" i="2" s="1"/>
  <c r="AX2" i="4"/>
  <c r="AB3" i="2" s="1"/>
  <c r="AW2" i="4"/>
  <c r="AB2" i="2" s="1"/>
  <c r="AV10" i="4"/>
  <c r="AU10" i="4"/>
  <c r="AT10" i="4"/>
  <c r="AV9" i="4"/>
  <c r="AU9" i="4"/>
  <c r="AT9" i="4"/>
  <c r="AV8" i="4"/>
  <c r="AU8" i="4"/>
  <c r="AT8" i="4"/>
  <c r="AV7" i="4"/>
  <c r="AU7" i="4"/>
  <c r="AT7" i="4"/>
  <c r="AV6" i="4"/>
  <c r="AU6" i="4"/>
  <c r="AT6" i="4"/>
  <c r="AV5" i="4"/>
  <c r="AU5" i="4"/>
  <c r="AT5" i="4"/>
  <c r="AV4" i="4"/>
  <c r="AU4" i="4"/>
  <c r="AT4" i="4"/>
  <c r="AV3" i="4"/>
  <c r="AU3" i="4"/>
  <c r="AT3" i="4"/>
  <c r="AV2" i="4"/>
  <c r="Y4" i="2" s="1"/>
  <c r="AU2" i="4"/>
  <c r="Y3" i="2" s="1"/>
  <c r="AT2" i="4"/>
  <c r="Y2" i="2" s="1"/>
  <c r="O9" i="2"/>
  <c r="O8" i="2"/>
  <c r="O7" i="2"/>
  <c r="O6" i="2"/>
  <c r="O5" i="2"/>
  <c r="O4" i="2"/>
  <c r="O3" i="2"/>
  <c r="AD4" i="4"/>
  <c r="AD2" i="4" s="1"/>
  <c r="Z2" i="4"/>
  <c r="V9" i="4"/>
  <c r="V8" i="4"/>
  <c r="V7" i="4"/>
  <c r="V6" i="4"/>
  <c r="V5" i="4"/>
  <c r="V4" i="4"/>
  <c r="V3" i="4"/>
  <c r="AF8" i="4"/>
  <c r="AF4" i="4" s="1"/>
  <c r="AF6" i="4"/>
  <c r="BK4" i="4"/>
  <c r="BN2" i="4" s="1"/>
  <c r="BJ13" i="4"/>
  <c r="BJ12" i="4"/>
  <c r="BJ11" i="4"/>
  <c r="BJ10" i="4"/>
  <c r="BJ9" i="4"/>
  <c r="BJ8" i="4"/>
  <c r="BJ7" i="4"/>
  <c r="BJ6" i="4"/>
  <c r="BJ5" i="4"/>
  <c r="BJ4" i="4"/>
  <c r="BJ3" i="4"/>
  <c r="BJ2" i="4"/>
  <c r="BK2" i="4" s="1"/>
  <c r="BI402" i="4"/>
  <c r="BI401" i="4"/>
  <c r="BI400" i="4"/>
  <c r="BI399" i="4"/>
  <c r="BI398" i="4"/>
  <c r="BI397" i="4"/>
  <c r="BI396" i="4"/>
  <c r="BI395" i="4"/>
  <c r="BI394" i="4"/>
  <c r="BI393" i="4"/>
  <c r="BI392" i="4"/>
  <c r="BI391" i="4"/>
  <c r="BI390" i="4"/>
  <c r="BI389" i="4"/>
  <c r="BI388" i="4"/>
  <c r="BI387" i="4"/>
  <c r="BI386" i="4"/>
  <c r="BI385" i="4"/>
  <c r="BI384" i="4"/>
  <c r="BI383" i="4"/>
  <c r="BI382" i="4"/>
  <c r="BI381" i="4"/>
  <c r="BI380" i="4"/>
  <c r="BI379" i="4"/>
  <c r="BI378" i="4"/>
  <c r="BI377" i="4"/>
  <c r="BI376" i="4"/>
  <c r="BI375" i="4"/>
  <c r="BI374" i="4"/>
  <c r="BI373" i="4"/>
  <c r="BI372" i="4"/>
  <c r="BI371" i="4"/>
  <c r="BI370" i="4"/>
  <c r="BI369" i="4"/>
  <c r="BI368" i="4"/>
  <c r="BI367" i="4"/>
  <c r="BI366" i="4"/>
  <c r="BI365" i="4"/>
  <c r="BI364" i="4"/>
  <c r="BI363" i="4"/>
  <c r="BI362" i="4"/>
  <c r="BI361" i="4"/>
  <c r="BI360" i="4"/>
  <c r="BI359" i="4"/>
  <c r="BI358" i="4"/>
  <c r="BI357" i="4"/>
  <c r="BI356" i="4"/>
  <c r="BI355" i="4"/>
  <c r="BI354" i="4"/>
  <c r="BI353" i="4"/>
  <c r="BI352" i="4"/>
  <c r="BI351" i="4"/>
  <c r="BI350" i="4"/>
  <c r="BI349" i="4"/>
  <c r="BI348" i="4"/>
  <c r="BI347" i="4"/>
  <c r="BI346" i="4"/>
  <c r="BI345" i="4"/>
  <c r="BI344" i="4"/>
  <c r="BI343" i="4"/>
  <c r="BI342" i="4"/>
  <c r="BI341" i="4"/>
  <c r="BI340" i="4"/>
  <c r="BI339" i="4"/>
  <c r="BI338" i="4"/>
  <c r="BI337" i="4"/>
  <c r="BI336" i="4"/>
  <c r="BI335" i="4"/>
  <c r="BI334" i="4"/>
  <c r="BI333" i="4"/>
  <c r="BI332" i="4"/>
  <c r="BI331" i="4"/>
  <c r="BI330" i="4"/>
  <c r="BI329" i="4"/>
  <c r="BI328" i="4"/>
  <c r="BI327" i="4"/>
  <c r="BI326" i="4"/>
  <c r="BI325" i="4"/>
  <c r="BI324" i="4"/>
  <c r="BI323" i="4"/>
  <c r="BI322" i="4"/>
  <c r="BI321" i="4"/>
  <c r="BI320" i="4"/>
  <c r="BI319" i="4"/>
  <c r="BI318" i="4"/>
  <c r="BI317" i="4"/>
  <c r="BI316" i="4"/>
  <c r="BI315" i="4"/>
  <c r="BI314" i="4"/>
  <c r="BI313" i="4"/>
  <c r="BI312" i="4"/>
  <c r="BI311" i="4"/>
  <c r="BI310" i="4"/>
  <c r="BI309" i="4"/>
  <c r="BI308" i="4"/>
  <c r="BI307" i="4"/>
  <c r="BI306" i="4"/>
  <c r="BI305" i="4"/>
  <c r="BI304" i="4"/>
  <c r="BI303" i="4"/>
  <c r="BI302" i="4"/>
  <c r="BI301" i="4"/>
  <c r="BI300" i="4"/>
  <c r="BI299" i="4"/>
  <c r="BI298" i="4"/>
  <c r="BI297" i="4"/>
  <c r="BI296" i="4"/>
  <c r="BI295" i="4"/>
  <c r="BI294" i="4"/>
  <c r="BI293" i="4"/>
  <c r="BI292" i="4"/>
  <c r="BI291" i="4"/>
  <c r="BI290" i="4"/>
  <c r="BI289" i="4"/>
  <c r="BI288" i="4"/>
  <c r="BI287" i="4"/>
  <c r="BI286" i="4"/>
  <c r="BI285" i="4"/>
  <c r="BI284" i="4"/>
  <c r="BI283" i="4"/>
  <c r="BI282" i="4"/>
  <c r="BI281" i="4"/>
  <c r="BI280" i="4"/>
  <c r="BI279" i="4"/>
  <c r="BI278" i="4"/>
  <c r="BI277" i="4"/>
  <c r="BI276" i="4"/>
  <c r="BI275" i="4"/>
  <c r="BI274" i="4"/>
  <c r="BI273" i="4"/>
  <c r="BI272" i="4"/>
  <c r="BI271" i="4"/>
  <c r="BI270" i="4"/>
  <c r="BI269" i="4"/>
  <c r="BI268" i="4"/>
  <c r="BI267" i="4"/>
  <c r="BI266" i="4"/>
  <c r="BI265" i="4"/>
  <c r="BI264" i="4"/>
  <c r="BI263" i="4"/>
  <c r="BI262" i="4"/>
  <c r="BI261" i="4"/>
  <c r="BI260" i="4"/>
  <c r="BI259" i="4"/>
  <c r="BI258" i="4"/>
  <c r="BI257" i="4"/>
  <c r="BI256" i="4"/>
  <c r="BI255" i="4"/>
  <c r="BI254" i="4"/>
  <c r="BI253" i="4"/>
  <c r="BI252" i="4"/>
  <c r="BI251" i="4"/>
  <c r="BI250" i="4"/>
  <c r="BI249" i="4"/>
  <c r="BI248" i="4"/>
  <c r="BI247" i="4"/>
  <c r="BI246" i="4"/>
  <c r="BI245" i="4"/>
  <c r="BI244" i="4"/>
  <c r="BI243" i="4"/>
  <c r="BI242" i="4"/>
  <c r="BI241" i="4"/>
  <c r="BI240" i="4"/>
  <c r="BI239" i="4"/>
  <c r="BI238" i="4"/>
  <c r="BI237" i="4"/>
  <c r="BI236" i="4"/>
  <c r="BI235" i="4"/>
  <c r="BI234" i="4"/>
  <c r="BI233" i="4"/>
  <c r="BI232" i="4"/>
  <c r="BI231" i="4"/>
  <c r="BI230" i="4"/>
  <c r="BI229" i="4"/>
  <c r="BI228" i="4"/>
  <c r="BI227" i="4"/>
  <c r="BI226" i="4"/>
  <c r="BI225" i="4"/>
  <c r="BI224" i="4"/>
  <c r="BI223" i="4"/>
  <c r="BI222" i="4"/>
  <c r="BI221" i="4"/>
  <c r="BI220" i="4"/>
  <c r="BI219" i="4"/>
  <c r="BI218" i="4"/>
  <c r="BI217" i="4"/>
  <c r="BI216" i="4"/>
  <c r="BI215" i="4"/>
  <c r="BI214" i="4"/>
  <c r="BI213" i="4"/>
  <c r="BI212" i="4"/>
  <c r="BI211" i="4"/>
  <c r="BI210" i="4"/>
  <c r="BI209" i="4"/>
  <c r="BI208" i="4"/>
  <c r="BI207" i="4"/>
  <c r="BI206" i="4"/>
  <c r="BI205" i="4"/>
  <c r="BI204" i="4"/>
  <c r="BI203" i="4"/>
  <c r="BI202" i="4"/>
  <c r="BI201" i="4"/>
  <c r="BI200" i="4"/>
  <c r="BI199" i="4"/>
  <c r="BI198" i="4"/>
  <c r="BI197" i="4"/>
  <c r="BI196" i="4"/>
  <c r="BI195" i="4"/>
  <c r="BI194" i="4"/>
  <c r="BI193" i="4"/>
  <c r="BI192" i="4"/>
  <c r="BI191" i="4"/>
  <c r="BI190" i="4"/>
  <c r="BI189" i="4"/>
  <c r="BI188" i="4"/>
  <c r="BI187" i="4"/>
  <c r="BI186" i="4"/>
  <c r="BI185" i="4"/>
  <c r="BI184" i="4"/>
  <c r="BI183" i="4"/>
  <c r="BI182" i="4"/>
  <c r="BI181" i="4"/>
  <c r="BI180" i="4"/>
  <c r="BI179" i="4"/>
  <c r="BI178" i="4"/>
  <c r="BI177" i="4"/>
  <c r="BI176" i="4"/>
  <c r="BI175" i="4"/>
  <c r="BI174" i="4"/>
  <c r="BI173" i="4"/>
  <c r="BI172" i="4"/>
  <c r="BI171" i="4"/>
  <c r="BI170" i="4"/>
  <c r="BI169" i="4"/>
  <c r="BI168" i="4"/>
  <c r="BI167" i="4"/>
  <c r="BI166" i="4"/>
  <c r="BI165" i="4"/>
  <c r="BI164" i="4"/>
  <c r="BI163" i="4"/>
  <c r="BI162" i="4"/>
  <c r="BI161" i="4"/>
  <c r="BI160" i="4"/>
  <c r="BI159" i="4"/>
  <c r="BI158" i="4"/>
  <c r="BI157" i="4"/>
  <c r="BI156" i="4"/>
  <c r="BI155" i="4"/>
  <c r="BI154" i="4"/>
  <c r="BI153" i="4"/>
  <c r="BI152" i="4"/>
  <c r="BI151" i="4"/>
  <c r="BI150" i="4"/>
  <c r="BI149" i="4"/>
  <c r="BI148" i="4"/>
  <c r="BI147" i="4"/>
  <c r="BI146" i="4"/>
  <c r="BI145" i="4"/>
  <c r="BI144" i="4"/>
  <c r="BI143" i="4"/>
  <c r="BI142" i="4"/>
  <c r="BI141" i="4"/>
  <c r="BI140" i="4"/>
  <c r="BI139" i="4"/>
  <c r="BI138" i="4"/>
  <c r="BI137" i="4"/>
  <c r="BI136" i="4"/>
  <c r="BI135" i="4"/>
  <c r="BI134" i="4"/>
  <c r="BI133" i="4"/>
  <c r="BI132" i="4"/>
  <c r="BI131" i="4"/>
  <c r="BI130" i="4"/>
  <c r="BI129" i="4"/>
  <c r="BI128" i="4"/>
  <c r="BI127" i="4"/>
  <c r="BI126" i="4"/>
  <c r="BI125" i="4"/>
  <c r="BI124" i="4"/>
  <c r="BI123" i="4"/>
  <c r="BI122" i="4"/>
  <c r="BI121" i="4"/>
  <c r="BI120" i="4"/>
  <c r="BI119" i="4"/>
  <c r="BI118" i="4"/>
  <c r="BI117" i="4"/>
  <c r="BI116" i="4"/>
  <c r="BI115" i="4"/>
  <c r="BI114" i="4"/>
  <c r="BI113" i="4"/>
  <c r="BI112" i="4"/>
  <c r="BI111" i="4"/>
  <c r="BI110" i="4"/>
  <c r="BI109" i="4"/>
  <c r="BI108" i="4"/>
  <c r="BI107" i="4"/>
  <c r="BI106" i="4"/>
  <c r="BI105" i="4"/>
  <c r="BI104" i="4"/>
  <c r="BI103" i="4"/>
  <c r="BI102" i="4"/>
  <c r="BI101" i="4"/>
  <c r="BI100" i="4"/>
  <c r="BI99" i="4"/>
  <c r="BI98" i="4"/>
  <c r="BI97" i="4"/>
  <c r="BI96" i="4"/>
  <c r="BI95" i="4"/>
  <c r="BI94" i="4"/>
  <c r="BI93" i="4"/>
  <c r="BI92" i="4"/>
  <c r="BI91" i="4"/>
  <c r="BI90" i="4"/>
  <c r="BI89" i="4"/>
  <c r="BI88" i="4"/>
  <c r="BI87" i="4"/>
  <c r="BI86" i="4"/>
  <c r="BI85" i="4"/>
  <c r="BI84" i="4"/>
  <c r="BI83" i="4"/>
  <c r="BI82" i="4"/>
  <c r="BI81" i="4"/>
  <c r="BI80" i="4"/>
  <c r="BI79" i="4"/>
  <c r="BI78" i="4"/>
  <c r="BI77" i="4"/>
  <c r="BI76" i="4"/>
  <c r="BI75" i="4"/>
  <c r="BI74" i="4"/>
  <c r="BI73" i="4"/>
  <c r="BI72" i="4"/>
  <c r="BI71" i="4"/>
  <c r="BI70" i="4"/>
  <c r="BI69" i="4"/>
  <c r="BI68" i="4"/>
  <c r="BI67" i="4"/>
  <c r="BI66" i="4"/>
  <c r="BI65" i="4"/>
  <c r="BI64" i="4"/>
  <c r="BI63" i="4"/>
  <c r="BI62" i="4"/>
  <c r="BI61" i="4"/>
  <c r="BI60" i="4"/>
  <c r="BI59" i="4"/>
  <c r="BI58" i="4"/>
  <c r="BI57" i="4"/>
  <c r="BI56" i="4"/>
  <c r="BI55" i="4"/>
  <c r="BI54" i="4"/>
  <c r="BI53" i="4"/>
  <c r="BI52" i="4"/>
  <c r="BI51" i="4"/>
  <c r="BI50" i="4"/>
  <c r="BI49" i="4"/>
  <c r="BI48" i="4"/>
  <c r="BI47" i="4"/>
  <c r="BI46" i="4"/>
  <c r="BI45" i="4"/>
  <c r="BI44" i="4"/>
  <c r="BI43" i="4"/>
  <c r="BI42" i="4"/>
  <c r="BI41" i="4"/>
  <c r="BI40" i="4"/>
  <c r="BI39" i="4"/>
  <c r="BI38" i="4"/>
  <c r="BI37" i="4"/>
  <c r="BI36" i="4"/>
  <c r="BI35" i="4"/>
  <c r="BI34" i="4"/>
  <c r="BI33" i="4"/>
  <c r="BI32" i="4"/>
  <c r="BI31" i="4"/>
  <c r="BI30" i="4"/>
  <c r="BI29" i="4"/>
  <c r="BI28" i="4"/>
  <c r="BI27" i="4"/>
  <c r="BI26" i="4"/>
  <c r="BI25" i="4"/>
  <c r="BI24" i="4"/>
  <c r="BI23" i="4"/>
  <c r="BI22" i="4"/>
  <c r="BI21" i="4"/>
  <c r="BI20" i="4"/>
  <c r="BI19" i="4"/>
  <c r="BI18" i="4"/>
  <c r="BI17" i="4"/>
  <c r="BI16" i="4"/>
  <c r="BI15" i="4"/>
  <c r="BI14" i="4"/>
  <c r="BI13" i="4"/>
  <c r="BI12" i="4"/>
  <c r="BI11" i="4"/>
  <c r="BI10" i="4"/>
  <c r="BI9" i="4"/>
  <c r="BI8" i="4"/>
  <c r="BI7" i="4"/>
  <c r="BI6" i="4"/>
  <c r="BI5" i="4"/>
  <c r="BI4" i="4"/>
  <c r="BI3" i="4"/>
  <c r="BI2" i="4"/>
  <c r="BM3" i="4" s="1"/>
  <c r="AC457" i="4"/>
  <c r="AC453" i="4"/>
  <c r="AC449" i="4"/>
  <c r="AC445" i="4"/>
  <c r="AC441" i="4"/>
  <c r="AC437" i="4"/>
  <c r="AC433" i="4"/>
  <c r="AC429" i="4"/>
  <c r="AC421" i="4"/>
  <c r="AC417" i="4"/>
  <c r="AC413" i="4"/>
  <c r="AC409" i="4"/>
  <c r="AC405" i="4"/>
  <c r="AC401" i="4"/>
  <c r="AC397" i="4"/>
  <c r="AC391" i="4"/>
  <c r="AC387" i="4"/>
  <c r="AC383" i="4"/>
  <c r="AC379" i="4"/>
  <c r="AC375" i="4"/>
  <c r="AC371" i="4"/>
  <c r="AC366" i="4"/>
  <c r="AC362" i="4"/>
  <c r="AC358" i="4"/>
  <c r="AC350" i="4"/>
  <c r="AC346" i="4"/>
  <c r="AC342" i="4"/>
  <c r="AC338" i="4"/>
  <c r="AC334" i="4"/>
  <c r="AC330" i="4"/>
  <c r="AC325" i="4"/>
  <c r="AC321" i="4"/>
  <c r="AC317" i="4"/>
  <c r="AC308" i="4"/>
  <c r="AC304" i="4"/>
  <c r="AC300" i="4"/>
  <c r="AC296" i="4"/>
  <c r="AC292" i="4"/>
  <c r="AC288" i="4"/>
  <c r="AC284" i="4"/>
  <c r="AC280" i="4"/>
  <c r="AC273" i="4"/>
  <c r="AC269" i="4"/>
  <c r="AC265" i="4"/>
  <c r="AC261" i="4"/>
  <c r="AC257" i="4"/>
  <c r="AC253" i="4"/>
  <c r="AC249" i="4"/>
  <c r="AC245" i="4"/>
  <c r="AC237" i="4"/>
  <c r="AC233" i="4"/>
  <c r="AC229" i="4"/>
  <c r="AC225" i="4"/>
  <c r="AC221" i="4"/>
  <c r="AC217" i="4"/>
  <c r="AC213" i="4"/>
  <c r="AC209" i="4"/>
  <c r="AC201" i="4"/>
  <c r="AC197" i="4"/>
  <c r="AC193" i="4"/>
  <c r="AC189" i="4"/>
  <c r="AC185" i="4"/>
  <c r="AC181" i="4"/>
  <c r="AC177" i="4"/>
  <c r="AC173" i="4"/>
  <c r="AC165" i="4"/>
  <c r="AC161" i="4"/>
  <c r="AC157" i="4"/>
  <c r="AC153" i="4"/>
  <c r="AC149" i="4"/>
  <c r="AC145" i="4"/>
  <c r="AC141" i="4"/>
  <c r="AC137" i="4"/>
  <c r="AC133" i="4"/>
  <c r="AC124" i="4"/>
  <c r="AC120" i="4"/>
  <c r="AC116" i="4"/>
  <c r="AC112" i="4"/>
  <c r="AC108" i="4"/>
  <c r="AC104" i="4"/>
  <c r="AC100" i="4"/>
  <c r="AC96" i="4"/>
  <c r="AC92" i="4"/>
  <c r="AC88" i="4"/>
  <c r="AC80" i="4"/>
  <c r="AC76" i="4"/>
  <c r="AC72" i="4"/>
  <c r="AC68" i="4"/>
  <c r="AC64" i="4"/>
  <c r="AC60" i="4"/>
  <c r="AC56" i="4"/>
  <c r="AC52" i="4"/>
  <c r="AC48" i="4"/>
  <c r="AC44" i="4"/>
  <c r="AC35" i="4"/>
  <c r="AC31" i="4"/>
  <c r="AC27" i="4"/>
  <c r="AC23" i="4"/>
  <c r="AC19" i="4"/>
  <c r="AC15" i="4"/>
  <c r="AC11" i="4"/>
  <c r="AC7" i="4"/>
  <c r="AC3" i="4"/>
  <c r="Q2623" i="4"/>
  <c r="Q2622" i="4"/>
  <c r="Q2621" i="4"/>
  <c r="Q2620" i="4"/>
  <c r="Q2619" i="4"/>
  <c r="Q2618" i="4"/>
  <c r="Q2617" i="4"/>
  <c r="Q2616" i="4"/>
  <c r="Q2615" i="4"/>
  <c r="Q2614" i="4"/>
  <c r="Q2613" i="4"/>
  <c r="Q2612" i="4"/>
  <c r="Q2611" i="4"/>
  <c r="Q2610" i="4"/>
  <c r="Q2609" i="4"/>
  <c r="Q2608" i="4"/>
  <c r="Q2607" i="4"/>
  <c r="Q2606" i="4"/>
  <c r="Q2605" i="4"/>
  <c r="Q2604" i="4"/>
  <c r="Q2603" i="4"/>
  <c r="Q2602" i="4"/>
  <c r="Q2601" i="4"/>
  <c r="Q2600" i="4"/>
  <c r="Q2599" i="4"/>
  <c r="Q2598" i="4"/>
  <c r="Q2597" i="4"/>
  <c r="Q2596" i="4"/>
  <c r="Q2595" i="4"/>
  <c r="Q2594" i="4"/>
  <c r="Q2593" i="4"/>
  <c r="Q2592" i="4"/>
  <c r="Q2591" i="4"/>
  <c r="Q2590" i="4"/>
  <c r="Q2589" i="4"/>
  <c r="Q2588" i="4"/>
  <c r="Q2587" i="4"/>
  <c r="Q2586" i="4"/>
  <c r="Q2585" i="4"/>
  <c r="Q2584" i="4"/>
  <c r="Q2583" i="4"/>
  <c r="Q2582" i="4"/>
  <c r="Q2581" i="4"/>
  <c r="Q2580" i="4"/>
  <c r="Q2579" i="4"/>
  <c r="Q2578" i="4"/>
  <c r="Q2577" i="4"/>
  <c r="Q2576" i="4"/>
  <c r="Q2575" i="4"/>
  <c r="Q2574" i="4"/>
  <c r="Q2573" i="4"/>
  <c r="Q2572" i="4"/>
  <c r="Q2571" i="4"/>
  <c r="Q2570" i="4"/>
  <c r="Q2569" i="4"/>
  <c r="Q2568" i="4"/>
  <c r="Q2567" i="4"/>
  <c r="Q2566" i="4"/>
  <c r="Q2565" i="4"/>
  <c r="Q2564" i="4"/>
  <c r="Q2563" i="4"/>
  <c r="Q2562" i="4"/>
  <c r="Q2561" i="4"/>
  <c r="Q2560" i="4"/>
  <c r="Q2559" i="4"/>
  <c r="Q2558" i="4"/>
  <c r="Q2557" i="4"/>
  <c r="Q2556" i="4"/>
  <c r="Q2555" i="4"/>
  <c r="Q2554" i="4"/>
  <c r="Q2553" i="4"/>
  <c r="Q2552" i="4"/>
  <c r="Q2551" i="4"/>
  <c r="Q2550" i="4"/>
  <c r="Q2549" i="4"/>
  <c r="Q2548" i="4"/>
  <c r="Q2547" i="4"/>
  <c r="Q2546" i="4"/>
  <c r="Q2545" i="4"/>
  <c r="Q2544" i="4"/>
  <c r="Q2543" i="4"/>
  <c r="Q2542" i="4"/>
  <c r="Q2541" i="4"/>
  <c r="Q2540" i="4"/>
  <c r="Q2539" i="4"/>
  <c r="Q2538" i="4"/>
  <c r="Q2537" i="4"/>
  <c r="Q2536" i="4"/>
  <c r="Q2535" i="4"/>
  <c r="Q2534" i="4"/>
  <c r="Q2533" i="4"/>
  <c r="Q2532" i="4"/>
  <c r="Q2531" i="4"/>
  <c r="Q2530" i="4"/>
  <c r="Q2529" i="4"/>
  <c r="Q2528" i="4"/>
  <c r="Q2527" i="4"/>
  <c r="Q2526" i="4"/>
  <c r="Q2525" i="4"/>
  <c r="Q2524" i="4"/>
  <c r="Q2523" i="4"/>
  <c r="Q2522" i="4"/>
  <c r="Q2521" i="4"/>
  <c r="Q2520" i="4"/>
  <c r="Q2519" i="4"/>
  <c r="Q2518" i="4"/>
  <c r="Q2517" i="4"/>
  <c r="Q2516" i="4"/>
  <c r="Q2515" i="4"/>
  <c r="Q2514" i="4"/>
  <c r="Q2513" i="4"/>
  <c r="Q2512" i="4"/>
  <c r="Q2511" i="4"/>
  <c r="Q2510" i="4"/>
  <c r="Q2509" i="4"/>
  <c r="Q2508" i="4"/>
  <c r="Q2507" i="4"/>
  <c r="Q2506" i="4"/>
  <c r="Q2505" i="4"/>
  <c r="Q2504" i="4"/>
  <c r="Q2503" i="4"/>
  <c r="Q2502" i="4"/>
  <c r="Q2501" i="4"/>
  <c r="Q2500" i="4"/>
  <c r="Q2499" i="4"/>
  <c r="Q2498" i="4"/>
  <c r="Q2497" i="4"/>
  <c r="Q2496" i="4"/>
  <c r="Q2495" i="4"/>
  <c r="Q2494" i="4"/>
  <c r="Q2493" i="4"/>
  <c r="Q2492" i="4"/>
  <c r="Q2491" i="4"/>
  <c r="Q2490" i="4"/>
  <c r="Q2489" i="4"/>
  <c r="Q2488" i="4"/>
  <c r="Q2487" i="4"/>
  <c r="Q2486" i="4"/>
  <c r="Q2485" i="4"/>
  <c r="Q2484" i="4"/>
  <c r="Q2483" i="4"/>
  <c r="Q2482" i="4"/>
  <c r="Q2481" i="4"/>
  <c r="Q2480" i="4"/>
  <c r="Q2479" i="4"/>
  <c r="Q2478" i="4"/>
  <c r="Q2477" i="4"/>
  <c r="Q2476" i="4"/>
  <c r="Q2475" i="4"/>
  <c r="Q2474" i="4"/>
  <c r="Q2473" i="4"/>
  <c r="Q2472" i="4"/>
  <c r="Q2471" i="4"/>
  <c r="Q2470" i="4"/>
  <c r="Q2469" i="4"/>
  <c r="Q2468" i="4"/>
  <c r="Q2467" i="4"/>
  <c r="Q2466" i="4"/>
  <c r="Q2465" i="4"/>
  <c r="Q2464" i="4"/>
  <c r="Q2463" i="4"/>
  <c r="Q2462" i="4"/>
  <c r="Q2461" i="4"/>
  <c r="Q2460" i="4"/>
  <c r="Q2459" i="4"/>
  <c r="Q2458" i="4"/>
  <c r="Q2457" i="4"/>
  <c r="Q2456" i="4"/>
  <c r="Q2455" i="4"/>
  <c r="Q2454" i="4"/>
  <c r="Q2453" i="4"/>
  <c r="Q2452" i="4"/>
  <c r="Q2451" i="4"/>
  <c r="Q2450" i="4"/>
  <c r="Q2449" i="4"/>
  <c r="Q2448" i="4"/>
  <c r="Q2447" i="4"/>
  <c r="Q2446" i="4"/>
  <c r="Q2445" i="4"/>
  <c r="Q2444" i="4"/>
  <c r="Q2443" i="4"/>
  <c r="Q2442" i="4"/>
  <c r="Q2441" i="4"/>
  <c r="Q2440" i="4"/>
  <c r="Q2439" i="4"/>
  <c r="Q2438" i="4"/>
  <c r="Q2437" i="4"/>
  <c r="Q2436" i="4"/>
  <c r="Q2435" i="4"/>
  <c r="Q2434" i="4"/>
  <c r="Q2433" i="4"/>
  <c r="Q2432" i="4"/>
  <c r="Q2431" i="4"/>
  <c r="Q2430" i="4"/>
  <c r="Q2429" i="4"/>
  <c r="Q2428" i="4"/>
  <c r="Q2427" i="4"/>
  <c r="Q2426" i="4"/>
  <c r="Q2425" i="4"/>
  <c r="Q2424" i="4"/>
  <c r="Q2423" i="4"/>
  <c r="Q2422" i="4"/>
  <c r="Q2421" i="4"/>
  <c r="Q2420" i="4"/>
  <c r="Q2419" i="4"/>
  <c r="Q2418" i="4"/>
  <c r="Q2417" i="4"/>
  <c r="Q2416" i="4"/>
  <c r="Q2415" i="4"/>
  <c r="Q2414" i="4"/>
  <c r="Q2413" i="4"/>
  <c r="Q2412" i="4"/>
  <c r="Q2411" i="4"/>
  <c r="Q2410" i="4"/>
  <c r="Q2409" i="4"/>
  <c r="Q2408" i="4"/>
  <c r="Q2407" i="4"/>
  <c r="Q2406" i="4"/>
  <c r="Q2405" i="4"/>
  <c r="Q2404" i="4"/>
  <c r="Q2403" i="4"/>
  <c r="Q2402" i="4"/>
  <c r="Q2401" i="4"/>
  <c r="Q2400" i="4"/>
  <c r="Q2399" i="4"/>
  <c r="Q2398" i="4"/>
  <c r="Q2397" i="4"/>
  <c r="Q2396" i="4"/>
  <c r="Q2395" i="4"/>
  <c r="Q2394" i="4"/>
  <c r="Q2393" i="4"/>
  <c r="Q2392" i="4"/>
  <c r="Q2391" i="4"/>
  <c r="Q2390" i="4"/>
  <c r="Q2389" i="4"/>
  <c r="Q2388" i="4"/>
  <c r="Q2387" i="4"/>
  <c r="Q2386" i="4"/>
  <c r="Q2385" i="4"/>
  <c r="Q2384" i="4"/>
  <c r="Q2383" i="4"/>
  <c r="Q2382" i="4"/>
  <c r="Q2381" i="4"/>
  <c r="Q2380" i="4"/>
  <c r="Q2379" i="4"/>
  <c r="Q2378" i="4"/>
  <c r="Q2377" i="4"/>
  <c r="Q2376" i="4"/>
  <c r="Q2375" i="4"/>
  <c r="Q2374" i="4"/>
  <c r="Q2373" i="4"/>
  <c r="Q2372" i="4"/>
  <c r="Q2371" i="4"/>
  <c r="Q2370" i="4"/>
  <c r="Q2369" i="4"/>
  <c r="Q2368" i="4"/>
  <c r="Q2367" i="4"/>
  <c r="Q2366" i="4"/>
  <c r="Q2365" i="4"/>
  <c r="Q2364" i="4"/>
  <c r="Q2363" i="4"/>
  <c r="Q2362" i="4"/>
  <c r="Q2361" i="4"/>
  <c r="Q2360" i="4"/>
  <c r="Q2359" i="4"/>
  <c r="Q2358" i="4"/>
  <c r="Q2357" i="4"/>
  <c r="Q2356" i="4"/>
  <c r="Q2355" i="4"/>
  <c r="Q2354" i="4"/>
  <c r="Q2353" i="4"/>
  <c r="Q2352" i="4"/>
  <c r="Q2351" i="4"/>
  <c r="Q2350" i="4"/>
  <c r="Q2349" i="4"/>
  <c r="Q2348" i="4"/>
  <c r="Q2347" i="4"/>
  <c r="Q2346" i="4"/>
  <c r="Q2345" i="4"/>
  <c r="Q2344" i="4"/>
  <c r="Q2343" i="4"/>
  <c r="Q2342" i="4"/>
  <c r="Q2341" i="4"/>
  <c r="Q2340" i="4"/>
  <c r="Q2339" i="4"/>
  <c r="Q2338" i="4"/>
  <c r="Q2337" i="4"/>
  <c r="Q2336" i="4"/>
  <c r="Q2335" i="4"/>
  <c r="Q2334" i="4"/>
  <c r="Q2333" i="4"/>
  <c r="Q2332" i="4"/>
  <c r="Q2331" i="4"/>
  <c r="Q2330" i="4"/>
  <c r="Q2329" i="4"/>
  <c r="Q2328" i="4"/>
  <c r="Q2327" i="4"/>
  <c r="Q2326" i="4"/>
  <c r="Q2325" i="4"/>
  <c r="Q2324" i="4"/>
  <c r="Q2323" i="4"/>
  <c r="Q2322" i="4"/>
  <c r="Q2321" i="4"/>
  <c r="Q2320" i="4"/>
  <c r="Q2319" i="4"/>
  <c r="Q2318" i="4"/>
  <c r="Q2317" i="4"/>
  <c r="Q2316" i="4"/>
  <c r="Q2315" i="4"/>
  <c r="Q2314" i="4"/>
  <c r="Q2313" i="4"/>
  <c r="Q2312" i="4"/>
  <c r="Q2311" i="4"/>
  <c r="Q2310" i="4"/>
  <c r="Q2309" i="4"/>
  <c r="Q2308" i="4"/>
  <c r="Q2307" i="4"/>
  <c r="Q2306" i="4"/>
  <c r="Q2305" i="4"/>
  <c r="Q2304" i="4"/>
  <c r="Q2303" i="4"/>
  <c r="Q2302" i="4"/>
  <c r="Q2301" i="4"/>
  <c r="Q2300" i="4"/>
  <c r="Q2299" i="4"/>
  <c r="Q2298" i="4"/>
  <c r="Q2297" i="4"/>
  <c r="Q2296" i="4"/>
  <c r="Q2295" i="4"/>
  <c r="Q2294" i="4"/>
  <c r="Q2293" i="4"/>
  <c r="Q2292" i="4"/>
  <c r="Q2291" i="4"/>
  <c r="Q2290" i="4"/>
  <c r="Q2289" i="4"/>
  <c r="Q2288" i="4"/>
  <c r="Q2287" i="4"/>
  <c r="Q2286" i="4"/>
  <c r="Q2285" i="4"/>
  <c r="Q2284" i="4"/>
  <c r="Q2283" i="4"/>
  <c r="Q2282" i="4"/>
  <c r="Q2281" i="4"/>
  <c r="Q2280" i="4"/>
  <c r="Q2279" i="4"/>
  <c r="Q2278" i="4"/>
  <c r="Q2277" i="4"/>
  <c r="Q2276" i="4"/>
  <c r="Q2275" i="4"/>
  <c r="Q2274" i="4"/>
  <c r="Q2273" i="4"/>
  <c r="Q2272" i="4"/>
  <c r="Q2271" i="4"/>
  <c r="Q2270" i="4"/>
  <c r="Q2269" i="4"/>
  <c r="Q2268" i="4"/>
  <c r="Q2267" i="4"/>
  <c r="Q2266" i="4"/>
  <c r="Q2265" i="4"/>
  <c r="Q2264" i="4"/>
  <c r="Q2263" i="4"/>
  <c r="Q2262" i="4"/>
  <c r="Q2261" i="4"/>
  <c r="Q2260" i="4"/>
  <c r="Q2259" i="4"/>
  <c r="Q2258" i="4"/>
  <c r="Q2257" i="4"/>
  <c r="Q2256" i="4"/>
  <c r="Q2255" i="4"/>
  <c r="Q2254" i="4"/>
  <c r="Q2253" i="4"/>
  <c r="Q2252" i="4"/>
  <c r="Q2251" i="4"/>
  <c r="Q2250" i="4"/>
  <c r="Q2249" i="4"/>
  <c r="Q2248" i="4"/>
  <c r="Q2247" i="4"/>
  <c r="Q2246" i="4"/>
  <c r="Q2245" i="4"/>
  <c r="Q2244" i="4"/>
  <c r="Q2243" i="4"/>
  <c r="Q2242" i="4"/>
  <c r="Q2241" i="4"/>
  <c r="Q2240" i="4"/>
  <c r="Q2239" i="4"/>
  <c r="Q2238" i="4"/>
  <c r="Q2237" i="4"/>
  <c r="Q2236" i="4"/>
  <c r="Q2235" i="4"/>
  <c r="Q2234" i="4"/>
  <c r="Q2233" i="4"/>
  <c r="Q2232" i="4"/>
  <c r="Q2231" i="4"/>
  <c r="Q2230" i="4"/>
  <c r="Q2229" i="4"/>
  <c r="Q2228" i="4"/>
  <c r="Q2227" i="4"/>
  <c r="Q2226" i="4"/>
  <c r="Q2225" i="4"/>
  <c r="Q2224" i="4"/>
  <c r="Q2223" i="4"/>
  <c r="Q2222" i="4"/>
  <c r="Q2221" i="4"/>
  <c r="Q2220" i="4"/>
  <c r="Q2219" i="4"/>
  <c r="Q2218" i="4"/>
  <c r="Q2217" i="4"/>
  <c r="Q2216" i="4"/>
  <c r="Q2215" i="4"/>
  <c r="Q2214" i="4"/>
  <c r="Q2213" i="4"/>
  <c r="Q2212" i="4"/>
  <c r="Q2211" i="4"/>
  <c r="Q2210" i="4"/>
  <c r="Q2209" i="4"/>
  <c r="Q2208" i="4"/>
  <c r="Q2207" i="4"/>
  <c r="Q2206" i="4"/>
  <c r="Q2205" i="4"/>
  <c r="Q2204" i="4"/>
  <c r="Q2203" i="4"/>
  <c r="Q2202" i="4"/>
  <c r="Q2201" i="4"/>
  <c r="Q2200" i="4"/>
  <c r="Q2199" i="4"/>
  <c r="Q2198" i="4"/>
  <c r="Q2197" i="4"/>
  <c r="Q2196" i="4"/>
  <c r="Q2195" i="4"/>
  <c r="Q2194" i="4"/>
  <c r="Q2193" i="4"/>
  <c r="Q2192" i="4"/>
  <c r="Q2191" i="4"/>
  <c r="Q2190" i="4"/>
  <c r="Q2189" i="4"/>
  <c r="Q2188" i="4"/>
  <c r="Q2187" i="4"/>
  <c r="Q2186" i="4"/>
  <c r="Q2185" i="4"/>
  <c r="Q2184" i="4"/>
  <c r="Q2183" i="4"/>
  <c r="Q2182" i="4"/>
  <c r="Q2181" i="4"/>
  <c r="Q2180" i="4"/>
  <c r="Q2179" i="4"/>
  <c r="Q2178" i="4"/>
  <c r="Q2177" i="4"/>
  <c r="Q2176" i="4"/>
  <c r="Q2175" i="4"/>
  <c r="Q2174" i="4"/>
  <c r="Q2173" i="4"/>
  <c r="Q2172" i="4"/>
  <c r="Q2171" i="4"/>
  <c r="Q2170" i="4"/>
  <c r="Q2169" i="4"/>
  <c r="Q2168" i="4"/>
  <c r="Q2167" i="4"/>
  <c r="Q2166" i="4"/>
  <c r="Q2165" i="4"/>
  <c r="Q2164" i="4"/>
  <c r="Q2163" i="4"/>
  <c r="Q2162" i="4"/>
  <c r="Q2161" i="4"/>
  <c r="Q2160" i="4"/>
  <c r="Q2159" i="4"/>
  <c r="Q2158" i="4"/>
  <c r="Q2157" i="4"/>
  <c r="Q2156" i="4"/>
  <c r="Q2155" i="4"/>
  <c r="Q2154" i="4"/>
  <c r="Q2153" i="4"/>
  <c r="Q2152" i="4"/>
  <c r="Q2151" i="4"/>
  <c r="Q2150" i="4"/>
  <c r="Q2149" i="4"/>
  <c r="Q2148" i="4"/>
  <c r="Q2147" i="4"/>
  <c r="Q2146" i="4"/>
  <c r="Q2145" i="4"/>
  <c r="Q2144" i="4"/>
  <c r="Q2143" i="4"/>
  <c r="Q2142" i="4"/>
  <c r="Q2141" i="4"/>
  <c r="Q2140" i="4"/>
  <c r="Q2139" i="4"/>
  <c r="Q2138" i="4"/>
  <c r="Q2137" i="4"/>
  <c r="Q2136" i="4"/>
  <c r="Q2135" i="4"/>
  <c r="Q2134" i="4"/>
  <c r="Q2133" i="4"/>
  <c r="Q2132" i="4"/>
  <c r="Q2131" i="4"/>
  <c r="Q2130" i="4"/>
  <c r="Q2129" i="4"/>
  <c r="Q2128" i="4"/>
  <c r="Q2127" i="4"/>
  <c r="Q2126" i="4"/>
  <c r="Q2125" i="4"/>
  <c r="Q2124" i="4"/>
  <c r="Q2123" i="4"/>
  <c r="Q2122" i="4"/>
  <c r="Q2121" i="4"/>
  <c r="Q2120" i="4"/>
  <c r="Q2119" i="4"/>
  <c r="Q2118" i="4"/>
  <c r="Q2117" i="4"/>
  <c r="Q2116" i="4"/>
  <c r="Q2115" i="4"/>
  <c r="Q2114" i="4"/>
  <c r="Q2113" i="4"/>
  <c r="Q2112" i="4"/>
  <c r="Q2111" i="4"/>
  <c r="Q2110" i="4"/>
  <c r="Q2109" i="4"/>
  <c r="Q2108" i="4"/>
  <c r="Q2107" i="4"/>
  <c r="Q2106" i="4"/>
  <c r="Q2105" i="4"/>
  <c r="Q2104" i="4"/>
  <c r="Q2103" i="4"/>
  <c r="Q2102" i="4"/>
  <c r="Q2101" i="4"/>
  <c r="Q2100" i="4"/>
  <c r="Q2099" i="4"/>
  <c r="Q2098" i="4"/>
  <c r="Q2097" i="4"/>
  <c r="Q2096" i="4"/>
  <c r="Q2095" i="4"/>
  <c r="Q2094" i="4"/>
  <c r="Q2093" i="4"/>
  <c r="Q2092" i="4"/>
  <c r="Q2091" i="4"/>
  <c r="Q2090" i="4"/>
  <c r="Q2089" i="4"/>
  <c r="Q2088" i="4"/>
  <c r="Q2087" i="4"/>
  <c r="Q2086" i="4"/>
  <c r="Q2085" i="4"/>
  <c r="Q2084" i="4"/>
  <c r="Q2083" i="4"/>
  <c r="Q2082" i="4"/>
  <c r="Q2081" i="4"/>
  <c r="Q2080" i="4"/>
  <c r="Q2079" i="4"/>
  <c r="Q2078" i="4"/>
  <c r="Q2077" i="4"/>
  <c r="Q2076" i="4"/>
  <c r="Q2075" i="4"/>
  <c r="Q2074" i="4"/>
  <c r="Q2073" i="4"/>
  <c r="Q2072" i="4"/>
  <c r="Q2071" i="4"/>
  <c r="Q2070" i="4"/>
  <c r="Q2069" i="4"/>
  <c r="Q2068" i="4"/>
  <c r="Q2067" i="4"/>
  <c r="Q2066" i="4"/>
  <c r="Q2065" i="4"/>
  <c r="Q2064" i="4"/>
  <c r="Q2063" i="4"/>
  <c r="Q2062" i="4"/>
  <c r="Q2061" i="4"/>
  <c r="Q2060" i="4"/>
  <c r="Q2059" i="4"/>
  <c r="Q2058" i="4"/>
  <c r="Q2057" i="4"/>
  <c r="Q2056" i="4"/>
  <c r="Q2055" i="4"/>
  <c r="Q2054" i="4"/>
  <c r="Q2053" i="4"/>
  <c r="Q2052" i="4"/>
  <c r="Q2051" i="4"/>
  <c r="Q2050" i="4"/>
  <c r="Q2049" i="4"/>
  <c r="Q2048" i="4"/>
  <c r="Q2047" i="4"/>
  <c r="Q2046" i="4"/>
  <c r="Q2045" i="4"/>
  <c r="Q2044" i="4"/>
  <c r="Q2043" i="4"/>
  <c r="Q2042" i="4"/>
  <c r="Q2041" i="4"/>
  <c r="Q2040" i="4"/>
  <c r="Q2039" i="4"/>
  <c r="Q2038" i="4"/>
  <c r="Q2037" i="4"/>
  <c r="Q2036" i="4"/>
  <c r="Q2035" i="4"/>
  <c r="Q2034" i="4"/>
  <c r="Q2033" i="4"/>
  <c r="Q2032" i="4"/>
  <c r="Q2031" i="4"/>
  <c r="Q2030" i="4"/>
  <c r="Q2029" i="4"/>
  <c r="Q2028" i="4"/>
  <c r="Q2027" i="4"/>
  <c r="Q2026" i="4"/>
  <c r="Q2025" i="4"/>
  <c r="Q2024" i="4"/>
  <c r="Q2023" i="4"/>
  <c r="Q2022" i="4"/>
  <c r="Q2021" i="4"/>
  <c r="Q2020" i="4"/>
  <c r="Q2019" i="4"/>
  <c r="Q2018" i="4"/>
  <c r="Q2017" i="4"/>
  <c r="Q2016" i="4"/>
  <c r="Q2015" i="4"/>
  <c r="Q2014" i="4"/>
  <c r="Q2013" i="4"/>
  <c r="Q2012" i="4"/>
  <c r="Q2011" i="4"/>
  <c r="Q2010" i="4"/>
  <c r="Q2009" i="4"/>
  <c r="Q2008" i="4"/>
  <c r="Q2007" i="4"/>
  <c r="Q2006" i="4"/>
  <c r="Q2005" i="4"/>
  <c r="Q2004" i="4"/>
  <c r="Q2003" i="4"/>
  <c r="Q2002" i="4"/>
  <c r="Q2001" i="4"/>
  <c r="Q2000" i="4"/>
  <c r="Q1999" i="4"/>
  <c r="Q1998" i="4"/>
  <c r="Q1997" i="4"/>
  <c r="Q1996" i="4"/>
  <c r="Q1995" i="4"/>
  <c r="Q1994" i="4"/>
  <c r="Q1993" i="4"/>
  <c r="Q1992" i="4"/>
  <c r="Q1991" i="4"/>
  <c r="Q1990" i="4"/>
  <c r="Q1989" i="4"/>
  <c r="Q1988" i="4"/>
  <c r="Q1987" i="4"/>
  <c r="Q1986" i="4"/>
  <c r="Q1985" i="4"/>
  <c r="Q1984" i="4"/>
  <c r="Q1983" i="4"/>
  <c r="Q1982" i="4"/>
  <c r="Q1981" i="4"/>
  <c r="Q1980" i="4"/>
  <c r="Q1979" i="4"/>
  <c r="Q1978" i="4"/>
  <c r="Q1977" i="4"/>
  <c r="Q1976" i="4"/>
  <c r="Q1975" i="4"/>
  <c r="Q1974" i="4"/>
  <c r="Q1973" i="4"/>
  <c r="Q1972" i="4"/>
  <c r="Q1971" i="4"/>
  <c r="Q1970" i="4"/>
  <c r="Q1969" i="4"/>
  <c r="Q1968" i="4"/>
  <c r="Q1967" i="4"/>
  <c r="Q1966" i="4"/>
  <c r="Q1965" i="4"/>
  <c r="Q1964" i="4"/>
  <c r="Q1963" i="4"/>
  <c r="Q1962" i="4"/>
  <c r="Q1961" i="4"/>
  <c r="Q1960" i="4"/>
  <c r="Q1959" i="4"/>
  <c r="Q1958" i="4"/>
  <c r="Q1957" i="4"/>
  <c r="Q1956" i="4"/>
  <c r="Q1955" i="4"/>
  <c r="Q1954" i="4"/>
  <c r="Q1953" i="4"/>
  <c r="Q1952" i="4"/>
  <c r="Q1951" i="4"/>
  <c r="Q1950" i="4"/>
  <c r="Q1949" i="4"/>
  <c r="Q1948" i="4"/>
  <c r="Q1947" i="4"/>
  <c r="Q1946" i="4"/>
  <c r="Q1945" i="4"/>
  <c r="Q1944" i="4"/>
  <c r="Q1943" i="4"/>
  <c r="Q1942" i="4"/>
  <c r="Q1941" i="4"/>
  <c r="Q1940" i="4"/>
  <c r="Q1939" i="4"/>
  <c r="Q1938" i="4"/>
  <c r="Q1937" i="4"/>
  <c r="Q1936" i="4"/>
  <c r="Q1935" i="4"/>
  <c r="Q1934" i="4"/>
  <c r="Q1933" i="4"/>
  <c r="Q1932" i="4"/>
  <c r="Q1931" i="4"/>
  <c r="Q1930" i="4"/>
  <c r="Q1929" i="4"/>
  <c r="Q1928" i="4"/>
  <c r="Q1927" i="4"/>
  <c r="Q1926" i="4"/>
  <c r="Q1925" i="4"/>
  <c r="Q1924" i="4"/>
  <c r="Q1923" i="4"/>
  <c r="Q1922" i="4"/>
  <c r="Q1921" i="4"/>
  <c r="Q1920" i="4"/>
  <c r="Q1919" i="4"/>
  <c r="Q1918" i="4"/>
  <c r="Q1917" i="4"/>
  <c r="Q1916" i="4"/>
  <c r="Q1915" i="4"/>
  <c r="Q1914" i="4"/>
  <c r="Q1913" i="4"/>
  <c r="Q1912" i="4"/>
  <c r="Q1911" i="4"/>
  <c r="Q1910" i="4"/>
  <c r="Q1909" i="4"/>
  <c r="Q1908" i="4"/>
  <c r="Q1907" i="4"/>
  <c r="Q1906" i="4"/>
  <c r="Q1905" i="4"/>
  <c r="Q1904" i="4"/>
  <c r="Q1903" i="4"/>
  <c r="Q1902" i="4"/>
  <c r="Q1901" i="4"/>
  <c r="Q1900" i="4"/>
  <c r="Q1899" i="4"/>
  <c r="Q1898" i="4"/>
  <c r="Q1897" i="4"/>
  <c r="Q1896" i="4"/>
  <c r="Q1895" i="4"/>
  <c r="Q1894" i="4"/>
  <c r="Q1893" i="4"/>
  <c r="Q1892" i="4"/>
  <c r="Q1891" i="4"/>
  <c r="Q1890" i="4"/>
  <c r="Q1889" i="4"/>
  <c r="Q1888" i="4"/>
  <c r="Q1887" i="4"/>
  <c r="Q1886" i="4"/>
  <c r="Q1885" i="4"/>
  <c r="Q1884" i="4"/>
  <c r="Q1883" i="4"/>
  <c r="Q1882" i="4"/>
  <c r="Q1881" i="4"/>
  <c r="Q1880" i="4"/>
  <c r="Q1879" i="4"/>
  <c r="Q1878" i="4"/>
  <c r="Q1877" i="4"/>
  <c r="Q1876" i="4"/>
  <c r="Q1875" i="4"/>
  <c r="Q1874" i="4"/>
  <c r="Q1873" i="4"/>
  <c r="Q1872" i="4"/>
  <c r="Q1871" i="4"/>
  <c r="Q1870" i="4"/>
  <c r="Q1869" i="4"/>
  <c r="Q1868" i="4"/>
  <c r="Q1867" i="4"/>
  <c r="Q1866" i="4"/>
  <c r="Q1865" i="4"/>
  <c r="Q1864" i="4"/>
  <c r="Q1863" i="4"/>
  <c r="Q1862" i="4"/>
  <c r="Q1861" i="4"/>
  <c r="Q1860" i="4"/>
  <c r="Q1859" i="4"/>
  <c r="Q1858" i="4"/>
  <c r="Q1857" i="4"/>
  <c r="Q1856" i="4"/>
  <c r="Q1855" i="4"/>
  <c r="Q1854" i="4"/>
  <c r="Q1853" i="4"/>
  <c r="Q1852" i="4"/>
  <c r="Q1851" i="4"/>
  <c r="Q1850" i="4"/>
  <c r="Q1849" i="4"/>
  <c r="Q1848" i="4"/>
  <c r="Q1847" i="4"/>
  <c r="Q1846" i="4"/>
  <c r="Q1845" i="4"/>
  <c r="Q1844" i="4"/>
  <c r="Q1843" i="4"/>
  <c r="Q1842" i="4"/>
  <c r="Q1841" i="4"/>
  <c r="Q1840" i="4"/>
  <c r="Q1839" i="4"/>
  <c r="Q1838" i="4"/>
  <c r="Q1837" i="4"/>
  <c r="Q1836" i="4"/>
  <c r="Q1835" i="4"/>
  <c r="Q1834" i="4"/>
  <c r="Q1833" i="4"/>
  <c r="Q1832" i="4"/>
  <c r="Q1831" i="4"/>
  <c r="Q1830" i="4"/>
  <c r="Q1829" i="4"/>
  <c r="Q1828" i="4"/>
  <c r="Q1827" i="4"/>
  <c r="Q1826" i="4"/>
  <c r="Q1825" i="4"/>
  <c r="Q1824" i="4"/>
  <c r="Q1823" i="4"/>
  <c r="Q1822" i="4"/>
  <c r="Q1821" i="4"/>
  <c r="Q1820" i="4"/>
  <c r="Q1819" i="4"/>
  <c r="Q1818" i="4"/>
  <c r="Q1817" i="4"/>
  <c r="Q1816" i="4"/>
  <c r="Q1815" i="4"/>
  <c r="Q1814" i="4"/>
  <c r="Q1813" i="4"/>
  <c r="Q1812" i="4"/>
  <c r="Q1811" i="4"/>
  <c r="Q1810" i="4"/>
  <c r="Q1809" i="4"/>
  <c r="Q1808" i="4"/>
  <c r="Q1807" i="4"/>
  <c r="Q1806" i="4"/>
  <c r="Q1805" i="4"/>
  <c r="Q1804" i="4"/>
  <c r="Q1803" i="4"/>
  <c r="Q1802" i="4"/>
  <c r="Q1801" i="4"/>
  <c r="Q1800" i="4"/>
  <c r="Q1799" i="4"/>
  <c r="Q1798" i="4"/>
  <c r="Q1797" i="4"/>
  <c r="Q1796" i="4"/>
  <c r="Q1795" i="4"/>
  <c r="Q1794" i="4"/>
  <c r="Q1793" i="4"/>
  <c r="Q1792" i="4"/>
  <c r="Q1791" i="4"/>
  <c r="Q1790" i="4"/>
  <c r="Q1789" i="4"/>
  <c r="Q1788" i="4"/>
  <c r="Q1787" i="4"/>
  <c r="Q1786" i="4"/>
  <c r="Q1785" i="4"/>
  <c r="Q1784" i="4"/>
  <c r="Q1783" i="4"/>
  <c r="Q1782" i="4"/>
  <c r="Q1781" i="4"/>
  <c r="Q1780" i="4"/>
  <c r="Q1779" i="4"/>
  <c r="Q1778" i="4"/>
  <c r="Q1777" i="4"/>
  <c r="Q1776" i="4"/>
  <c r="Q1775" i="4"/>
  <c r="Q1774" i="4"/>
  <c r="Q1773" i="4"/>
  <c r="Q1772" i="4"/>
  <c r="Q1771" i="4"/>
  <c r="Q1770" i="4"/>
  <c r="Q1769" i="4"/>
  <c r="Q1768" i="4"/>
  <c r="Q1767" i="4"/>
  <c r="Q1766" i="4"/>
  <c r="Q1765" i="4"/>
  <c r="Q1764" i="4"/>
  <c r="Q1763" i="4"/>
  <c r="Q1762" i="4"/>
  <c r="Q1761" i="4"/>
  <c r="Q1760" i="4"/>
  <c r="Q1759" i="4"/>
  <c r="Q1758" i="4"/>
  <c r="Q1757" i="4"/>
  <c r="Q1756" i="4"/>
  <c r="Q1755" i="4"/>
  <c r="Q1754" i="4"/>
  <c r="Q1753" i="4"/>
  <c r="Q1752" i="4"/>
  <c r="Q1751" i="4"/>
  <c r="Q1750" i="4"/>
  <c r="Q1749" i="4"/>
  <c r="Q1748" i="4"/>
  <c r="Q1747" i="4"/>
  <c r="Q1746" i="4"/>
  <c r="Q1745" i="4"/>
  <c r="Q1744" i="4"/>
  <c r="Q1743" i="4"/>
  <c r="Q1742" i="4"/>
  <c r="Q1741" i="4"/>
  <c r="Q1740" i="4"/>
  <c r="Q1739" i="4"/>
  <c r="Q1738" i="4"/>
  <c r="Q1737" i="4"/>
  <c r="Q1736" i="4"/>
  <c r="Q1735" i="4"/>
  <c r="Q1734" i="4"/>
  <c r="Q1733" i="4"/>
  <c r="Q1732" i="4"/>
  <c r="Q1731" i="4"/>
  <c r="Q1730" i="4"/>
  <c r="Q1729" i="4"/>
  <c r="Q1728" i="4"/>
  <c r="Q1727" i="4"/>
  <c r="Q1726" i="4"/>
  <c r="Q1725" i="4"/>
  <c r="Q1724" i="4"/>
  <c r="Q1723" i="4"/>
  <c r="Q1722" i="4"/>
  <c r="Q1721" i="4"/>
  <c r="Q1720" i="4"/>
  <c r="Q1719" i="4"/>
  <c r="Q1718" i="4"/>
  <c r="Q1717" i="4"/>
  <c r="Q1716" i="4"/>
  <c r="Q1715" i="4"/>
  <c r="Q1714" i="4"/>
  <c r="Q1713" i="4"/>
  <c r="Q1712" i="4"/>
  <c r="Q1711" i="4"/>
  <c r="Q1710" i="4"/>
  <c r="Q1709" i="4"/>
  <c r="Q1708" i="4"/>
  <c r="Q1707" i="4"/>
  <c r="Q1706" i="4"/>
  <c r="Q1705" i="4"/>
  <c r="Q1704" i="4"/>
  <c r="Q1703" i="4"/>
  <c r="Q1702" i="4"/>
  <c r="Q1701" i="4"/>
  <c r="Q1700" i="4"/>
  <c r="Q1699" i="4"/>
  <c r="Q1698" i="4"/>
  <c r="Q1697" i="4"/>
  <c r="Q1696" i="4"/>
  <c r="Q1695" i="4"/>
  <c r="Q1694" i="4"/>
  <c r="Q1693" i="4"/>
  <c r="Q1692" i="4"/>
  <c r="Q1691" i="4"/>
  <c r="Q1690" i="4"/>
  <c r="Q1689" i="4"/>
  <c r="Q1688" i="4"/>
  <c r="Q1687" i="4"/>
  <c r="Q1686" i="4"/>
  <c r="Q1685" i="4"/>
  <c r="Q1684" i="4"/>
  <c r="Q1683" i="4"/>
  <c r="Q1682" i="4"/>
  <c r="Q1681" i="4"/>
  <c r="Q1680" i="4"/>
  <c r="Q1679" i="4"/>
  <c r="Q1678" i="4"/>
  <c r="Q1677" i="4"/>
  <c r="Q1676" i="4"/>
  <c r="Q1675" i="4"/>
  <c r="Q1674" i="4"/>
  <c r="Q1673" i="4"/>
  <c r="Q1672" i="4"/>
  <c r="Q1671" i="4"/>
  <c r="Q1670" i="4"/>
  <c r="Q1669" i="4"/>
  <c r="Q1668" i="4"/>
  <c r="Q1667" i="4"/>
  <c r="Q1666" i="4"/>
  <c r="Q1665" i="4"/>
  <c r="Q1664" i="4"/>
  <c r="Q1663" i="4"/>
  <c r="Q1662" i="4"/>
  <c r="Q1661" i="4"/>
  <c r="Q1660" i="4"/>
  <c r="Q1659" i="4"/>
  <c r="Q1658" i="4"/>
  <c r="Q1657" i="4"/>
  <c r="Q1656" i="4"/>
  <c r="Q1655" i="4"/>
  <c r="Q1654" i="4"/>
  <c r="Q1653" i="4"/>
  <c r="Q1652" i="4"/>
  <c r="Q1651" i="4"/>
  <c r="Q1650" i="4"/>
  <c r="Q1649" i="4"/>
  <c r="Q1648" i="4"/>
  <c r="Q1647" i="4"/>
  <c r="Q1646" i="4"/>
  <c r="Q1645" i="4"/>
  <c r="Q1644" i="4"/>
  <c r="Q1643" i="4"/>
  <c r="Q1642" i="4"/>
  <c r="Q1641" i="4"/>
  <c r="Q1640" i="4"/>
  <c r="Q1639" i="4"/>
  <c r="Q1638" i="4"/>
  <c r="Q1637" i="4"/>
  <c r="Q1636" i="4"/>
  <c r="Q1635" i="4"/>
  <c r="Q1634" i="4"/>
  <c r="Q1633" i="4"/>
  <c r="Q1632" i="4"/>
  <c r="Q1631" i="4"/>
  <c r="Q1630" i="4"/>
  <c r="Q1629" i="4"/>
  <c r="Q1628" i="4"/>
  <c r="Q1627" i="4"/>
  <c r="Q1626" i="4"/>
  <c r="Q1625" i="4"/>
  <c r="Q1624" i="4"/>
  <c r="Q1623" i="4"/>
  <c r="Q1622" i="4"/>
  <c r="Q1621" i="4"/>
  <c r="Q1620" i="4"/>
  <c r="Q1619" i="4"/>
  <c r="Q1618" i="4"/>
  <c r="Q1617" i="4"/>
  <c r="Q1616" i="4"/>
  <c r="Q1615" i="4"/>
  <c r="Q1614" i="4"/>
  <c r="Q1613" i="4"/>
  <c r="Q1612" i="4"/>
  <c r="Q1611" i="4"/>
  <c r="Q1610" i="4"/>
  <c r="Q1609" i="4"/>
  <c r="Q1608" i="4"/>
  <c r="Q1607" i="4"/>
  <c r="Q1606" i="4"/>
  <c r="Q1605" i="4"/>
  <c r="Q1604" i="4"/>
  <c r="Q1603" i="4"/>
  <c r="Q1602" i="4"/>
  <c r="Q1601" i="4"/>
  <c r="Q1600" i="4"/>
  <c r="Q1599" i="4"/>
  <c r="Q1598" i="4"/>
  <c r="Q1597" i="4"/>
  <c r="Q1596" i="4"/>
  <c r="Q1595" i="4"/>
  <c r="Q1594" i="4"/>
  <c r="Q1593" i="4"/>
  <c r="Q1592" i="4"/>
  <c r="Q1591" i="4"/>
  <c r="Q1590" i="4"/>
  <c r="Q1589" i="4"/>
  <c r="Q1588" i="4"/>
  <c r="Q1587" i="4"/>
  <c r="Q1586" i="4"/>
  <c r="Q1585" i="4"/>
  <c r="Q1584" i="4"/>
  <c r="Q1583" i="4"/>
  <c r="Q1582" i="4"/>
  <c r="Q1581" i="4"/>
  <c r="Q1580" i="4"/>
  <c r="Q1579" i="4"/>
  <c r="Q1578" i="4"/>
  <c r="Q1577" i="4"/>
  <c r="Q1576" i="4"/>
  <c r="Q1575" i="4"/>
  <c r="Q1574" i="4"/>
  <c r="Q1573" i="4"/>
  <c r="Q1572" i="4"/>
  <c r="Q1571" i="4"/>
  <c r="Q1570" i="4"/>
  <c r="Q1569" i="4"/>
  <c r="Q1568" i="4"/>
  <c r="Q1567" i="4"/>
  <c r="Q1566" i="4"/>
  <c r="Q1565" i="4"/>
  <c r="Q1564" i="4"/>
  <c r="Q1563" i="4"/>
  <c r="Q1562" i="4"/>
  <c r="Q1561" i="4"/>
  <c r="Q1560" i="4"/>
  <c r="Q1559" i="4"/>
  <c r="Q1558" i="4"/>
  <c r="Q1557" i="4"/>
  <c r="Q1556" i="4"/>
  <c r="Q1555" i="4"/>
  <c r="Q1554" i="4"/>
  <c r="Q1553" i="4"/>
  <c r="Q1552" i="4"/>
  <c r="Q1551" i="4"/>
  <c r="Q1550" i="4"/>
  <c r="Q1549" i="4"/>
  <c r="Q1548" i="4"/>
  <c r="Q1547" i="4"/>
  <c r="Q1546" i="4"/>
  <c r="Q1545" i="4"/>
  <c r="Q1544" i="4"/>
  <c r="Q1543" i="4"/>
  <c r="Q1542" i="4"/>
  <c r="Q1541" i="4"/>
  <c r="Q1540" i="4"/>
  <c r="Q1539" i="4"/>
  <c r="Q1538" i="4"/>
  <c r="Q1537" i="4"/>
  <c r="Q1536" i="4"/>
  <c r="Q1535" i="4"/>
  <c r="Q1534" i="4"/>
  <c r="Q1533" i="4"/>
  <c r="Q1532" i="4"/>
  <c r="Q1531" i="4"/>
  <c r="Q1530" i="4"/>
  <c r="Q1529" i="4"/>
  <c r="Q1528" i="4"/>
  <c r="Q1527" i="4"/>
  <c r="Q1526" i="4"/>
  <c r="Q1525" i="4"/>
  <c r="Q1524" i="4"/>
  <c r="Q1523" i="4"/>
  <c r="Q1522" i="4"/>
  <c r="Q1521" i="4"/>
  <c r="Q1520" i="4"/>
  <c r="Q1519" i="4"/>
  <c r="Q1518" i="4"/>
  <c r="Q1517" i="4"/>
  <c r="Q1516" i="4"/>
  <c r="Q1515" i="4"/>
  <c r="Q1514" i="4"/>
  <c r="Q1513" i="4"/>
  <c r="Q1512" i="4"/>
  <c r="Q1511" i="4"/>
  <c r="Q1510" i="4"/>
  <c r="Q1509" i="4"/>
  <c r="Q1508" i="4"/>
  <c r="Q1507" i="4"/>
  <c r="Q1506" i="4"/>
  <c r="Q1505" i="4"/>
  <c r="Q1504" i="4"/>
  <c r="Q1503" i="4"/>
  <c r="Q1502" i="4"/>
  <c r="Q1501" i="4"/>
  <c r="Q1500" i="4"/>
  <c r="Q1499" i="4"/>
  <c r="Q1498" i="4"/>
  <c r="Q1497" i="4"/>
  <c r="Q1496" i="4"/>
  <c r="Q1495" i="4"/>
  <c r="Q1494" i="4"/>
  <c r="Q1493" i="4"/>
  <c r="Q1492" i="4"/>
  <c r="Q1491" i="4"/>
  <c r="Q1490" i="4"/>
  <c r="Q1489" i="4"/>
  <c r="Q1488" i="4"/>
  <c r="Q1487" i="4"/>
  <c r="Q1486" i="4"/>
  <c r="Q1485" i="4"/>
  <c r="Q1484" i="4"/>
  <c r="Q1483" i="4"/>
  <c r="Q1482" i="4"/>
  <c r="Q1481" i="4"/>
  <c r="Q1480" i="4"/>
  <c r="Q1479" i="4"/>
  <c r="Q1478" i="4"/>
  <c r="Q1477" i="4"/>
  <c r="Q1476" i="4"/>
  <c r="Q1475" i="4"/>
  <c r="Q1474" i="4"/>
  <c r="Q1473" i="4"/>
  <c r="Q1472" i="4"/>
  <c r="Q1471" i="4"/>
  <c r="Q1470" i="4"/>
  <c r="Q1469" i="4"/>
  <c r="Q1468" i="4"/>
  <c r="Q1467" i="4"/>
  <c r="Q1466" i="4"/>
  <c r="Q1465" i="4"/>
  <c r="Q1464" i="4"/>
  <c r="Q1463" i="4"/>
  <c r="Q1462" i="4"/>
  <c r="Q1461" i="4"/>
  <c r="Q1460" i="4"/>
  <c r="Q1459" i="4"/>
  <c r="Q1458" i="4"/>
  <c r="Q1457" i="4"/>
  <c r="Q1456" i="4"/>
  <c r="Q1455" i="4"/>
  <c r="Q1454" i="4"/>
  <c r="Q1453" i="4"/>
  <c r="Q1452" i="4"/>
  <c r="Q1451" i="4"/>
  <c r="Q1450" i="4"/>
  <c r="Q1449" i="4"/>
  <c r="Q1448" i="4"/>
  <c r="Q1447" i="4"/>
  <c r="Q1446" i="4"/>
  <c r="Q1445" i="4"/>
  <c r="Q1444" i="4"/>
  <c r="Q1443" i="4"/>
  <c r="Q1442" i="4"/>
  <c r="Q1441" i="4"/>
  <c r="Q1440" i="4"/>
  <c r="Q1439" i="4"/>
  <c r="Q1438" i="4"/>
  <c r="Q1437" i="4"/>
  <c r="Q1436" i="4"/>
  <c r="Q1435" i="4"/>
  <c r="Q1434" i="4"/>
  <c r="Q1433" i="4"/>
  <c r="Q1432" i="4"/>
  <c r="Q1431" i="4"/>
  <c r="Q1430" i="4"/>
  <c r="Q1429" i="4"/>
  <c r="Q1428" i="4"/>
  <c r="Q1427" i="4"/>
  <c r="Q1426" i="4"/>
  <c r="Q1425" i="4"/>
  <c r="Q1424" i="4"/>
  <c r="Q1423" i="4"/>
  <c r="Q1422" i="4"/>
  <c r="Q1421" i="4"/>
  <c r="Q1420" i="4"/>
  <c r="Q1419" i="4"/>
  <c r="Q1418" i="4"/>
  <c r="Q1417" i="4"/>
  <c r="Q1416" i="4"/>
  <c r="Q1415" i="4"/>
  <c r="Q1414" i="4"/>
  <c r="Q1413" i="4"/>
  <c r="Q1412" i="4"/>
  <c r="Q1411" i="4"/>
  <c r="Q1410" i="4"/>
  <c r="Q1409" i="4"/>
  <c r="Q1408" i="4"/>
  <c r="Q1407" i="4"/>
  <c r="Q1406" i="4"/>
  <c r="Q1405" i="4"/>
  <c r="Q1404" i="4"/>
  <c r="Q1403" i="4"/>
  <c r="Q1402" i="4"/>
  <c r="Q1401" i="4"/>
  <c r="Q1400" i="4"/>
  <c r="Q1399" i="4"/>
  <c r="Q1398" i="4"/>
  <c r="Q1397" i="4"/>
  <c r="Q1396" i="4"/>
  <c r="Q1395" i="4"/>
  <c r="Q1394" i="4"/>
  <c r="Q1393" i="4"/>
  <c r="Q1392" i="4"/>
  <c r="Q1391" i="4"/>
  <c r="Q1390" i="4"/>
  <c r="Q1389" i="4"/>
  <c r="Q1388" i="4"/>
  <c r="Q1387" i="4"/>
  <c r="Q1386" i="4"/>
  <c r="Q1385" i="4"/>
  <c r="Q1384" i="4"/>
  <c r="Q1383" i="4"/>
  <c r="Q1382" i="4"/>
  <c r="Q1381" i="4"/>
  <c r="Q1380" i="4"/>
  <c r="Q1379" i="4"/>
  <c r="Q1378" i="4"/>
  <c r="Q1377" i="4"/>
  <c r="Q1376" i="4"/>
  <c r="Q1375" i="4"/>
  <c r="Q1374" i="4"/>
  <c r="Q1373" i="4"/>
  <c r="Q1372" i="4"/>
  <c r="Q1371" i="4"/>
  <c r="Q1370" i="4"/>
  <c r="Q1369" i="4"/>
  <c r="Q1368" i="4"/>
  <c r="Q1367" i="4"/>
  <c r="Q1366" i="4"/>
  <c r="Q1365" i="4"/>
  <c r="Q1364" i="4"/>
  <c r="Q1363" i="4"/>
  <c r="Q1362" i="4"/>
  <c r="Q1361" i="4"/>
  <c r="Q1360" i="4"/>
  <c r="Q1359" i="4"/>
  <c r="Q1358" i="4"/>
  <c r="Q1357" i="4"/>
  <c r="Q1356" i="4"/>
  <c r="Q1355" i="4"/>
  <c r="Q1354" i="4"/>
  <c r="Q1353" i="4"/>
  <c r="Q1352" i="4"/>
  <c r="Q1351" i="4"/>
  <c r="Q1350" i="4"/>
  <c r="Q1349" i="4"/>
  <c r="Q1348" i="4"/>
  <c r="Q1347" i="4"/>
  <c r="Q1346" i="4"/>
  <c r="Q1345" i="4"/>
  <c r="Q1344" i="4"/>
  <c r="Q1343" i="4"/>
  <c r="Q1342" i="4"/>
  <c r="Q1341" i="4"/>
  <c r="Q1340" i="4"/>
  <c r="Q1339" i="4"/>
  <c r="Q1338" i="4"/>
  <c r="Q1337" i="4"/>
  <c r="Q1336" i="4"/>
  <c r="Q1335" i="4"/>
  <c r="Q1334" i="4"/>
  <c r="Q1333" i="4"/>
  <c r="Q1332" i="4"/>
  <c r="Q1331" i="4"/>
  <c r="Q1330" i="4"/>
  <c r="Q1329" i="4"/>
  <c r="Q1328" i="4"/>
  <c r="Q1327" i="4"/>
  <c r="Q1326" i="4"/>
  <c r="Q1325" i="4"/>
  <c r="Q1324" i="4"/>
  <c r="Q1323" i="4"/>
  <c r="Q1322" i="4"/>
  <c r="Q1321" i="4"/>
  <c r="Q1320" i="4"/>
  <c r="Q1319" i="4"/>
  <c r="Q1318" i="4"/>
  <c r="Q1317" i="4"/>
  <c r="Q1316" i="4"/>
  <c r="Q1315" i="4"/>
  <c r="Q1314" i="4"/>
  <c r="Q1313" i="4"/>
  <c r="Q1312" i="4"/>
  <c r="Q1311" i="4"/>
  <c r="Q1310" i="4"/>
  <c r="Q1309" i="4"/>
  <c r="Q1308" i="4"/>
  <c r="Q1307" i="4"/>
  <c r="Q1306" i="4"/>
  <c r="Q1305" i="4"/>
  <c r="Q1304" i="4"/>
  <c r="Q1303" i="4"/>
  <c r="Q1302" i="4"/>
  <c r="Q1301" i="4"/>
  <c r="Q1300" i="4"/>
  <c r="Q1299" i="4"/>
  <c r="Q1298" i="4"/>
  <c r="Q1297" i="4"/>
  <c r="Q1296" i="4"/>
  <c r="Q1295" i="4"/>
  <c r="Q1294" i="4"/>
  <c r="Q1293" i="4"/>
  <c r="Q1292" i="4"/>
  <c r="Q1291" i="4"/>
  <c r="Q1290" i="4"/>
  <c r="Q1289" i="4"/>
  <c r="Q1288" i="4"/>
  <c r="Q1287" i="4"/>
  <c r="Q1286" i="4"/>
  <c r="Q1285" i="4"/>
  <c r="Q1284" i="4"/>
  <c r="Q1283" i="4"/>
  <c r="Q1282" i="4"/>
  <c r="Q1281" i="4"/>
  <c r="Q1280" i="4"/>
  <c r="Q1279" i="4"/>
  <c r="Q1278" i="4"/>
  <c r="Q1277" i="4"/>
  <c r="Q1276" i="4"/>
  <c r="Q1275" i="4"/>
  <c r="Q1274" i="4"/>
  <c r="Q1273" i="4"/>
  <c r="Q1272" i="4"/>
  <c r="Q1271" i="4"/>
  <c r="Q1270" i="4"/>
  <c r="Q1269" i="4"/>
  <c r="Q1268" i="4"/>
  <c r="Q1267" i="4"/>
  <c r="Q1266" i="4"/>
  <c r="Q1265" i="4"/>
  <c r="Q1264" i="4"/>
  <c r="Q1263" i="4"/>
  <c r="Q1262" i="4"/>
  <c r="Q1261" i="4"/>
  <c r="Q1260" i="4"/>
  <c r="Q1259" i="4"/>
  <c r="Q1258" i="4"/>
  <c r="Q1257" i="4"/>
  <c r="Q1256" i="4"/>
  <c r="Q1255" i="4"/>
  <c r="Q1254" i="4"/>
  <c r="Q1253" i="4"/>
  <c r="Q1252" i="4"/>
  <c r="Q1251" i="4"/>
  <c r="Q1250" i="4"/>
  <c r="Q1249" i="4"/>
  <c r="Q1248" i="4"/>
  <c r="Q1247" i="4"/>
  <c r="Q1246" i="4"/>
  <c r="Q1245" i="4"/>
  <c r="Q1244" i="4"/>
  <c r="Q1243" i="4"/>
  <c r="Q1242" i="4"/>
  <c r="Q1241" i="4"/>
  <c r="Q1240" i="4"/>
  <c r="Q1239" i="4"/>
  <c r="Q1238" i="4"/>
  <c r="Q1237" i="4"/>
  <c r="Q1236" i="4"/>
  <c r="Q1235" i="4"/>
  <c r="Q1234" i="4"/>
  <c r="Q1233" i="4"/>
  <c r="Q1232" i="4"/>
  <c r="Q1231" i="4"/>
  <c r="Q1230" i="4"/>
  <c r="Q1229" i="4"/>
  <c r="Q1228" i="4"/>
  <c r="Q1227" i="4"/>
  <c r="Q1226" i="4"/>
  <c r="Q1225" i="4"/>
  <c r="Q1224" i="4"/>
  <c r="Q1223" i="4"/>
  <c r="Q1222" i="4"/>
  <c r="Q1221" i="4"/>
  <c r="Q1220" i="4"/>
  <c r="Q1219" i="4"/>
  <c r="Q1218" i="4"/>
  <c r="Q1217" i="4"/>
  <c r="Q1216" i="4"/>
  <c r="Q1215" i="4"/>
  <c r="Q1214" i="4"/>
  <c r="Q1213" i="4"/>
  <c r="Q1212" i="4"/>
  <c r="Q1211" i="4"/>
  <c r="Q1210" i="4"/>
  <c r="Q1209" i="4"/>
  <c r="Q1208" i="4"/>
  <c r="Q1207" i="4"/>
  <c r="Q1206" i="4"/>
  <c r="Q1205" i="4"/>
  <c r="Q1204" i="4"/>
  <c r="Q1203" i="4"/>
  <c r="Q1202" i="4"/>
  <c r="Q1201" i="4"/>
  <c r="Q1200" i="4"/>
  <c r="Q1199" i="4"/>
  <c r="Q1198" i="4"/>
  <c r="Q1197" i="4"/>
  <c r="Q1196" i="4"/>
  <c r="Q1195" i="4"/>
  <c r="Q1194" i="4"/>
  <c r="Q1193" i="4"/>
  <c r="Q1192" i="4"/>
  <c r="Q1191" i="4"/>
  <c r="Q1190" i="4"/>
  <c r="Q1189" i="4"/>
  <c r="Q1188" i="4"/>
  <c r="Q1187" i="4"/>
  <c r="Q1186" i="4"/>
  <c r="Q1185" i="4"/>
  <c r="Q1184" i="4"/>
  <c r="Q1183" i="4"/>
  <c r="Q1182" i="4"/>
  <c r="Q1181" i="4"/>
  <c r="Q1180" i="4"/>
  <c r="Q1179" i="4"/>
  <c r="Q1178" i="4"/>
  <c r="Q1177" i="4"/>
  <c r="Q1176" i="4"/>
  <c r="Q1175" i="4"/>
  <c r="Q1174" i="4"/>
  <c r="Q1173" i="4"/>
  <c r="Q1172" i="4"/>
  <c r="Q1171" i="4"/>
  <c r="Q1170" i="4"/>
  <c r="Q1169" i="4"/>
  <c r="Q1168" i="4"/>
  <c r="Q1167" i="4"/>
  <c r="Q1166" i="4"/>
  <c r="Q1165" i="4"/>
  <c r="Q1164" i="4"/>
  <c r="Q1163" i="4"/>
  <c r="Q1162" i="4"/>
  <c r="Q1161" i="4"/>
  <c r="Q1160" i="4"/>
  <c r="Q1159" i="4"/>
  <c r="Q1158" i="4"/>
  <c r="Q1157" i="4"/>
  <c r="Q1156" i="4"/>
  <c r="Q1155" i="4"/>
  <c r="Q1154" i="4"/>
  <c r="Q1153" i="4"/>
  <c r="Q1152" i="4"/>
  <c r="Q1151" i="4"/>
  <c r="Q1150" i="4"/>
  <c r="Q1149" i="4"/>
  <c r="Q1148" i="4"/>
  <c r="Q1147" i="4"/>
  <c r="Q1146" i="4"/>
  <c r="Q1145" i="4"/>
  <c r="Q1144" i="4"/>
  <c r="Q1143" i="4"/>
  <c r="Q1142" i="4"/>
  <c r="Q1141" i="4"/>
  <c r="Q1140" i="4"/>
  <c r="Q1139" i="4"/>
  <c r="Q1138" i="4"/>
  <c r="Q1137" i="4"/>
  <c r="Q1136" i="4"/>
  <c r="Q1135" i="4"/>
  <c r="Q1134" i="4"/>
  <c r="Q1133" i="4"/>
  <c r="Q1132" i="4"/>
  <c r="Q1131" i="4"/>
  <c r="Q1130" i="4"/>
  <c r="Q1129" i="4"/>
  <c r="Q1128" i="4"/>
  <c r="Q1127" i="4"/>
  <c r="Q1126" i="4"/>
  <c r="Q1125" i="4"/>
  <c r="Q1124" i="4"/>
  <c r="Q1123" i="4"/>
  <c r="Q1122" i="4"/>
  <c r="Q1121" i="4"/>
  <c r="Q1120" i="4"/>
  <c r="Q1119" i="4"/>
  <c r="Q1118" i="4"/>
  <c r="Q1117" i="4"/>
  <c r="Q1116" i="4"/>
  <c r="Q1115" i="4"/>
  <c r="Q1114" i="4"/>
  <c r="Q1113" i="4"/>
  <c r="Q1112" i="4"/>
  <c r="Q1111" i="4"/>
  <c r="Q1110" i="4"/>
  <c r="Q1109" i="4"/>
  <c r="Q1108" i="4"/>
  <c r="Q1107" i="4"/>
  <c r="Q1106" i="4"/>
  <c r="Q1105" i="4"/>
  <c r="Q1104" i="4"/>
  <c r="Q1103" i="4"/>
  <c r="Q1102" i="4"/>
  <c r="Q1101" i="4"/>
  <c r="Q1100" i="4"/>
  <c r="Q1099" i="4"/>
  <c r="Q1098" i="4"/>
  <c r="Q1097" i="4"/>
  <c r="Q1096" i="4"/>
  <c r="Q1095" i="4"/>
  <c r="Q1094" i="4"/>
  <c r="Q1093" i="4"/>
  <c r="Q1092" i="4"/>
  <c r="Q1091" i="4"/>
  <c r="Q1090" i="4"/>
  <c r="Q1089" i="4"/>
  <c r="Q1088" i="4"/>
  <c r="Q1087" i="4"/>
  <c r="Q1086" i="4"/>
  <c r="Q1085" i="4"/>
  <c r="Q1084" i="4"/>
  <c r="Q1083" i="4"/>
  <c r="Q1082" i="4"/>
  <c r="Q1081" i="4"/>
  <c r="Q1080" i="4"/>
  <c r="Q1079" i="4"/>
  <c r="Q1078" i="4"/>
  <c r="Q1077" i="4"/>
  <c r="Q1076" i="4"/>
  <c r="Q1075" i="4"/>
  <c r="Q1074" i="4"/>
  <c r="Q1073" i="4"/>
  <c r="Q1072" i="4"/>
  <c r="Q1071" i="4"/>
  <c r="Q1070" i="4"/>
  <c r="Q1069" i="4"/>
  <c r="Q1068" i="4"/>
  <c r="Q1067" i="4"/>
  <c r="Q1066" i="4"/>
  <c r="Q1065" i="4"/>
  <c r="Q1064" i="4"/>
  <c r="Q1063" i="4"/>
  <c r="Q1062" i="4"/>
  <c r="Q1061" i="4"/>
  <c r="Q1060" i="4"/>
  <c r="Q1059" i="4"/>
  <c r="Q1058" i="4"/>
  <c r="Q1057" i="4"/>
  <c r="Q1056" i="4"/>
  <c r="Q1055" i="4"/>
  <c r="Q1054" i="4"/>
  <c r="Q1053" i="4"/>
  <c r="Q1052" i="4"/>
  <c r="Q1051" i="4"/>
  <c r="Q1050" i="4"/>
  <c r="Q1049" i="4"/>
  <c r="Q1048" i="4"/>
  <c r="Q1047" i="4"/>
  <c r="Q1046" i="4"/>
  <c r="Q1045" i="4"/>
  <c r="Q1044" i="4"/>
  <c r="Q1043" i="4"/>
  <c r="Q1042" i="4"/>
  <c r="Q1041" i="4"/>
  <c r="Q1040" i="4"/>
  <c r="Q1039" i="4"/>
  <c r="Q1038" i="4"/>
  <c r="Q1037" i="4"/>
  <c r="Q1036" i="4"/>
  <c r="Q1035" i="4"/>
  <c r="Q1034" i="4"/>
  <c r="Q1033" i="4"/>
  <c r="Q1032" i="4"/>
  <c r="Q1031" i="4"/>
  <c r="Q1030" i="4"/>
  <c r="Q1029" i="4"/>
  <c r="Q1028" i="4"/>
  <c r="Q1027" i="4"/>
  <c r="Q1026" i="4"/>
  <c r="Q1025" i="4"/>
  <c r="Q1024" i="4"/>
  <c r="Q1023" i="4"/>
  <c r="Q1022" i="4"/>
  <c r="Q1021" i="4"/>
  <c r="Q1020" i="4"/>
  <c r="Q1019" i="4"/>
  <c r="Q1018" i="4"/>
  <c r="Q1017" i="4"/>
  <c r="Q1016" i="4"/>
  <c r="Q1015" i="4"/>
  <c r="Q1014" i="4"/>
  <c r="Q1013" i="4"/>
  <c r="Q1012" i="4"/>
  <c r="Q1011" i="4"/>
  <c r="Q1010" i="4"/>
  <c r="Q1009" i="4"/>
  <c r="Q1008" i="4"/>
  <c r="Q1007" i="4"/>
  <c r="Q1006" i="4"/>
  <c r="Q1005" i="4"/>
  <c r="Q1004" i="4"/>
  <c r="Q1003" i="4"/>
  <c r="Q1002" i="4"/>
  <c r="Q1001" i="4"/>
  <c r="Q1000" i="4"/>
  <c r="Q999" i="4"/>
  <c r="Q998" i="4"/>
  <c r="Q997" i="4"/>
  <c r="Q996" i="4"/>
  <c r="Q995" i="4"/>
  <c r="Q994" i="4"/>
  <c r="Q993" i="4"/>
  <c r="Q992" i="4"/>
  <c r="Q991" i="4"/>
  <c r="Q990" i="4"/>
  <c r="Q989" i="4"/>
  <c r="Q988" i="4"/>
  <c r="Q987" i="4"/>
  <c r="Q986" i="4"/>
  <c r="Q985" i="4"/>
  <c r="Q984" i="4"/>
  <c r="Q983" i="4"/>
  <c r="Q982" i="4"/>
  <c r="Q981" i="4"/>
  <c r="Q980" i="4"/>
  <c r="Q979" i="4"/>
  <c r="Q978" i="4"/>
  <c r="Q977" i="4"/>
  <c r="Q976" i="4"/>
  <c r="Q975" i="4"/>
  <c r="Q974" i="4"/>
  <c r="Q973" i="4"/>
  <c r="Q972" i="4"/>
  <c r="Q971" i="4"/>
  <c r="Q970" i="4"/>
  <c r="Q969" i="4"/>
  <c r="Q968" i="4"/>
  <c r="Q967" i="4"/>
  <c r="Q966" i="4"/>
  <c r="Q965" i="4"/>
  <c r="Q964" i="4"/>
  <c r="Q963" i="4"/>
  <c r="Q962" i="4"/>
  <c r="Q961" i="4"/>
  <c r="Q960" i="4"/>
  <c r="Q959" i="4"/>
  <c r="Q958" i="4"/>
  <c r="Q957" i="4"/>
  <c r="Q956" i="4"/>
  <c r="Q955" i="4"/>
  <c r="Q954" i="4"/>
  <c r="Q953" i="4"/>
  <c r="Q952" i="4"/>
  <c r="Q951" i="4"/>
  <c r="Q950" i="4"/>
  <c r="Q949" i="4"/>
  <c r="Q948" i="4"/>
  <c r="Q947" i="4"/>
  <c r="Q946" i="4"/>
  <c r="Q945" i="4"/>
  <c r="Q944" i="4"/>
  <c r="Q943" i="4"/>
  <c r="Q942" i="4"/>
  <c r="Q941" i="4"/>
  <c r="Q940" i="4"/>
  <c r="Q939" i="4"/>
  <c r="Q938" i="4"/>
  <c r="Q937" i="4"/>
  <c r="Q936" i="4"/>
  <c r="Q935" i="4"/>
  <c r="Q934" i="4"/>
  <c r="Q933" i="4"/>
  <c r="Q932" i="4"/>
  <c r="Q931" i="4"/>
  <c r="Q930" i="4"/>
  <c r="Q929" i="4"/>
  <c r="Q928" i="4"/>
  <c r="Q927" i="4"/>
  <c r="Q926" i="4"/>
  <c r="Q925" i="4"/>
  <c r="Q924" i="4"/>
  <c r="Q923" i="4"/>
  <c r="Q922" i="4"/>
  <c r="Q921" i="4"/>
  <c r="Q920" i="4"/>
  <c r="Q919" i="4"/>
  <c r="Q918" i="4"/>
  <c r="Q917" i="4"/>
  <c r="Q916" i="4"/>
  <c r="Q915" i="4"/>
  <c r="Q914" i="4"/>
  <c r="Q913" i="4"/>
  <c r="Q912" i="4"/>
  <c r="Q911" i="4"/>
  <c r="Q910" i="4"/>
  <c r="Q909" i="4"/>
  <c r="Q908" i="4"/>
  <c r="Q907" i="4"/>
  <c r="Q906" i="4"/>
  <c r="Q905" i="4"/>
  <c r="Q904" i="4"/>
  <c r="Q903" i="4"/>
  <c r="Q902" i="4"/>
  <c r="Q901" i="4"/>
  <c r="Q900" i="4"/>
  <c r="Q899" i="4"/>
  <c r="Q898" i="4"/>
  <c r="Q897" i="4"/>
  <c r="Q896" i="4"/>
  <c r="Q895" i="4"/>
  <c r="Q894" i="4"/>
  <c r="Q893" i="4"/>
  <c r="Q892" i="4"/>
  <c r="Q891" i="4"/>
  <c r="Q890" i="4"/>
  <c r="Q889" i="4"/>
  <c r="Q888" i="4"/>
  <c r="Q887" i="4"/>
  <c r="Q886" i="4"/>
  <c r="Q885" i="4"/>
  <c r="Q884" i="4"/>
  <c r="Q883" i="4"/>
  <c r="Q882" i="4"/>
  <c r="Q881" i="4"/>
  <c r="Q880" i="4"/>
  <c r="Q879" i="4"/>
  <c r="Q878" i="4"/>
  <c r="Q877" i="4"/>
  <c r="Q876" i="4"/>
  <c r="Q875" i="4"/>
  <c r="Q874" i="4"/>
  <c r="Q873" i="4"/>
  <c r="Q872" i="4"/>
  <c r="Q871" i="4"/>
  <c r="Q870" i="4"/>
  <c r="Q869" i="4"/>
  <c r="Q868" i="4"/>
  <c r="Q867" i="4"/>
  <c r="Q866" i="4"/>
  <c r="Q865" i="4"/>
  <c r="Q864" i="4"/>
  <c r="Q863" i="4"/>
  <c r="Q862" i="4"/>
  <c r="Q861" i="4"/>
  <c r="Q860" i="4"/>
  <c r="Q859" i="4"/>
  <c r="Q858" i="4"/>
  <c r="Q857" i="4"/>
  <c r="Q856" i="4"/>
  <c r="Q855" i="4"/>
  <c r="Q854" i="4"/>
  <c r="Q853" i="4"/>
  <c r="Q852" i="4"/>
  <c r="Q851" i="4"/>
  <c r="Q850" i="4"/>
  <c r="Q849" i="4"/>
  <c r="Q848" i="4"/>
  <c r="Q847" i="4"/>
  <c r="Q846" i="4"/>
  <c r="Q845" i="4"/>
  <c r="Q844" i="4"/>
  <c r="Q843" i="4"/>
  <c r="Q842" i="4"/>
  <c r="Q841" i="4"/>
  <c r="Q840" i="4"/>
  <c r="Q839" i="4"/>
  <c r="Q838" i="4"/>
  <c r="Q837" i="4"/>
  <c r="Q836" i="4"/>
  <c r="Q835" i="4"/>
  <c r="Q834" i="4"/>
  <c r="Q833" i="4"/>
  <c r="Q832" i="4"/>
  <c r="Q831" i="4"/>
  <c r="Q830" i="4"/>
  <c r="Q829" i="4"/>
  <c r="Q828" i="4"/>
  <c r="Q827" i="4"/>
  <c r="Q826" i="4"/>
  <c r="Q825" i="4"/>
  <c r="Q824" i="4"/>
  <c r="Q823" i="4"/>
  <c r="Q822" i="4"/>
  <c r="Q821" i="4"/>
  <c r="Q820" i="4"/>
  <c r="Q819" i="4"/>
  <c r="Q818" i="4"/>
  <c r="Q817" i="4"/>
  <c r="Q816" i="4"/>
  <c r="Q815" i="4"/>
  <c r="Q814" i="4"/>
  <c r="Q813" i="4"/>
  <c r="Q812" i="4"/>
  <c r="Q811" i="4"/>
  <c r="Q810" i="4"/>
  <c r="Q809" i="4"/>
  <c r="Q808" i="4"/>
  <c r="Q807" i="4"/>
  <c r="Q806" i="4"/>
  <c r="Q805" i="4"/>
  <c r="Q804" i="4"/>
  <c r="Q803" i="4"/>
  <c r="Q802" i="4"/>
  <c r="Q801" i="4"/>
  <c r="Q800" i="4"/>
  <c r="Q799" i="4"/>
  <c r="Q798" i="4"/>
  <c r="Q797" i="4"/>
  <c r="Q796" i="4"/>
  <c r="Q795" i="4"/>
  <c r="Q794" i="4"/>
  <c r="Q793" i="4"/>
  <c r="Q792" i="4"/>
  <c r="Q791" i="4"/>
  <c r="Q790" i="4"/>
  <c r="Q789" i="4"/>
  <c r="Q788" i="4"/>
  <c r="Q787" i="4"/>
  <c r="Q786" i="4"/>
  <c r="Q785" i="4"/>
  <c r="Q784" i="4"/>
  <c r="Q783" i="4"/>
  <c r="Q782" i="4"/>
  <c r="Q781" i="4"/>
  <c r="Q780" i="4"/>
  <c r="Q779" i="4"/>
  <c r="Q778" i="4"/>
  <c r="Q777" i="4"/>
  <c r="Q776" i="4"/>
  <c r="Q775" i="4"/>
  <c r="Q774" i="4"/>
  <c r="Q773" i="4"/>
  <c r="Q772" i="4"/>
  <c r="Q771" i="4"/>
  <c r="Q770" i="4"/>
  <c r="Q769" i="4"/>
  <c r="Q768" i="4"/>
  <c r="Q767" i="4"/>
  <c r="Q766" i="4"/>
  <c r="Q765" i="4"/>
  <c r="Q764" i="4"/>
  <c r="Q763" i="4"/>
  <c r="Q762" i="4"/>
  <c r="Q761" i="4"/>
  <c r="Q760" i="4"/>
  <c r="Q759" i="4"/>
  <c r="Q758" i="4"/>
  <c r="Q757" i="4"/>
  <c r="Q756" i="4"/>
  <c r="Q755" i="4"/>
  <c r="Q754" i="4"/>
  <c r="Q753" i="4"/>
  <c r="Q752" i="4"/>
  <c r="Q751" i="4"/>
  <c r="Q750" i="4"/>
  <c r="Q749" i="4"/>
  <c r="Q748" i="4"/>
  <c r="Q747" i="4"/>
  <c r="Q746" i="4"/>
  <c r="Q745" i="4"/>
  <c r="Q744" i="4"/>
  <c r="Q743" i="4"/>
  <c r="Q742" i="4"/>
  <c r="Q741" i="4"/>
  <c r="Q740" i="4"/>
  <c r="Q739" i="4"/>
  <c r="Q738" i="4"/>
  <c r="Q737" i="4"/>
  <c r="Q736" i="4"/>
  <c r="Q735" i="4"/>
  <c r="Q734" i="4"/>
  <c r="Q733" i="4"/>
  <c r="Q732" i="4"/>
  <c r="Q731" i="4"/>
  <c r="Q730" i="4"/>
  <c r="Q729" i="4"/>
  <c r="Q728" i="4"/>
  <c r="Q727" i="4"/>
  <c r="Q726" i="4"/>
  <c r="Q725" i="4"/>
  <c r="Q724" i="4"/>
  <c r="Q723" i="4"/>
  <c r="Q722" i="4"/>
  <c r="Q721" i="4"/>
  <c r="Q720" i="4"/>
  <c r="Q719" i="4"/>
  <c r="Q718" i="4"/>
  <c r="Q717" i="4"/>
  <c r="Q716" i="4"/>
  <c r="Q715" i="4"/>
  <c r="Q714" i="4"/>
  <c r="Q713" i="4"/>
  <c r="Q712" i="4"/>
  <c r="Q711" i="4"/>
  <c r="Q710" i="4"/>
  <c r="Q709" i="4"/>
  <c r="Q708" i="4"/>
  <c r="Q707" i="4"/>
  <c r="Q706" i="4"/>
  <c r="Q705" i="4"/>
  <c r="Q704" i="4"/>
  <c r="Q703" i="4"/>
  <c r="Q702" i="4"/>
  <c r="Q701" i="4"/>
  <c r="Q700" i="4"/>
  <c r="Q699" i="4"/>
  <c r="Q698" i="4"/>
  <c r="Q697" i="4"/>
  <c r="Q696" i="4"/>
  <c r="Q695" i="4"/>
  <c r="Q694" i="4"/>
  <c r="Q693" i="4"/>
  <c r="Q692" i="4"/>
  <c r="Q691" i="4"/>
  <c r="Q690" i="4"/>
  <c r="Q689" i="4"/>
  <c r="Q688" i="4"/>
  <c r="Q687" i="4"/>
  <c r="Q686" i="4"/>
  <c r="Q685" i="4"/>
  <c r="Q684" i="4"/>
  <c r="Q683" i="4"/>
  <c r="Q682" i="4"/>
  <c r="Q681" i="4"/>
  <c r="Q680" i="4"/>
  <c r="Q679" i="4"/>
  <c r="Q678" i="4"/>
  <c r="Q677" i="4"/>
  <c r="Q676" i="4"/>
  <c r="Q675" i="4"/>
  <c r="Q674" i="4"/>
  <c r="Q673" i="4"/>
  <c r="Q672" i="4"/>
  <c r="Q671" i="4"/>
  <c r="Q670" i="4"/>
  <c r="Q669" i="4"/>
  <c r="Q668" i="4"/>
  <c r="Q667" i="4"/>
  <c r="Q666" i="4"/>
  <c r="Q665" i="4"/>
  <c r="Q664" i="4"/>
  <c r="Q663" i="4"/>
  <c r="Q662" i="4"/>
  <c r="Q661" i="4"/>
  <c r="Q660" i="4"/>
  <c r="Q659" i="4"/>
  <c r="Q658" i="4"/>
  <c r="Q657" i="4"/>
  <c r="Q656" i="4"/>
  <c r="Q655" i="4"/>
  <c r="Q654" i="4"/>
  <c r="Q653" i="4"/>
  <c r="Q652" i="4"/>
  <c r="Q651" i="4"/>
  <c r="Q650" i="4"/>
  <c r="Q649" i="4"/>
  <c r="Q648" i="4"/>
  <c r="Q647" i="4"/>
  <c r="Q646" i="4"/>
  <c r="Q645" i="4"/>
  <c r="Q644" i="4"/>
  <c r="Q643" i="4"/>
  <c r="Q642" i="4"/>
  <c r="Q641" i="4"/>
  <c r="Q640" i="4"/>
  <c r="Q639" i="4"/>
  <c r="Q638" i="4"/>
  <c r="Q637" i="4"/>
  <c r="Q636" i="4"/>
  <c r="Q635" i="4"/>
  <c r="Q634" i="4"/>
  <c r="Q633" i="4"/>
  <c r="Q632" i="4"/>
  <c r="Q631" i="4"/>
  <c r="Q630" i="4"/>
  <c r="Q629" i="4"/>
  <c r="Q628" i="4"/>
  <c r="Q627" i="4"/>
  <c r="Q626" i="4"/>
  <c r="Q625" i="4"/>
  <c r="Q624" i="4"/>
  <c r="Q623" i="4"/>
  <c r="Q622" i="4"/>
  <c r="Q621" i="4"/>
  <c r="Q620" i="4"/>
  <c r="Q619" i="4"/>
  <c r="Q618" i="4"/>
  <c r="Q617" i="4"/>
  <c r="Q616" i="4"/>
  <c r="Q615" i="4"/>
  <c r="Q614" i="4"/>
  <c r="Q613" i="4"/>
  <c r="Q612" i="4"/>
  <c r="Q611" i="4"/>
  <c r="Q610" i="4"/>
  <c r="Q609" i="4"/>
  <c r="Q608" i="4"/>
  <c r="Q607" i="4"/>
  <c r="Q606" i="4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AL6" i="4"/>
  <c r="AL5" i="4"/>
  <c r="AL4" i="4"/>
  <c r="AL3" i="4"/>
  <c r="AL2" i="4"/>
  <c r="AK3" i="4"/>
  <c r="AJ7" i="4"/>
  <c r="AJ6" i="4"/>
  <c r="AK6" i="4" s="1"/>
  <c r="AJ5" i="4"/>
  <c r="AK5" i="4" s="1"/>
  <c r="AJ4" i="4"/>
  <c r="AK4" i="4" s="1"/>
  <c r="AJ3" i="4"/>
  <c r="AJ2" i="4"/>
  <c r="AK2" i="4" s="1"/>
  <c r="DV4" i="2"/>
  <c r="DU4" i="2"/>
  <c r="DS4" i="2"/>
  <c r="DR4" i="2"/>
  <c r="DP4" i="2"/>
  <c r="DO4" i="2"/>
  <c r="DM4" i="2"/>
  <c r="DL4" i="2"/>
  <c r="DV3" i="2"/>
  <c r="DU3" i="2"/>
  <c r="DS3" i="2"/>
  <c r="DR3" i="2"/>
  <c r="DP3" i="2"/>
  <c r="DO3" i="2"/>
  <c r="DM3" i="2"/>
  <c r="DL3" i="2"/>
  <c r="DV2" i="2"/>
  <c r="DU2" i="2"/>
  <c r="DS2" i="2"/>
  <c r="DR2" i="2"/>
  <c r="DP2" i="2"/>
  <c r="DO2" i="2"/>
  <c r="DM2" i="2"/>
  <c r="DL2" i="2"/>
  <c r="DI4" i="2"/>
  <c r="DH4" i="2"/>
  <c r="DF4" i="2"/>
  <c r="DE4" i="2"/>
  <c r="DC4" i="2"/>
  <c r="DB4" i="2"/>
  <c r="CZ4" i="2"/>
  <c r="CY4" i="2"/>
  <c r="DI3" i="2"/>
  <c r="DH3" i="2"/>
  <c r="DF3" i="2"/>
  <c r="DE3" i="2"/>
  <c r="DC3" i="2"/>
  <c r="DB3" i="2"/>
  <c r="CZ3" i="2"/>
  <c r="CY3" i="2"/>
  <c r="DI2" i="2"/>
  <c r="DH2" i="2"/>
  <c r="DF2" i="2"/>
  <c r="DE2" i="2"/>
  <c r="DC2" i="2"/>
  <c r="DB2" i="2"/>
  <c r="CZ2" i="2"/>
  <c r="CY2" i="2"/>
  <c r="CC2" i="2"/>
  <c r="EA126" i="3"/>
  <c r="DZ126" i="3"/>
  <c r="DY126" i="3"/>
  <c r="EA125" i="3"/>
  <c r="DZ125" i="3"/>
  <c r="DY125" i="3"/>
  <c r="EA124" i="3"/>
  <c r="DZ124" i="3"/>
  <c r="DY124" i="3"/>
  <c r="EA123" i="3"/>
  <c r="DZ123" i="3"/>
  <c r="DY123" i="3"/>
  <c r="EA122" i="3"/>
  <c r="DZ122" i="3"/>
  <c r="DY122" i="3"/>
  <c r="EA121" i="3"/>
  <c r="DZ121" i="3"/>
  <c r="DY121" i="3"/>
  <c r="EA120" i="3"/>
  <c r="DZ120" i="3"/>
  <c r="DY120" i="3"/>
  <c r="EA119" i="3"/>
  <c r="DZ119" i="3"/>
  <c r="DY119" i="3"/>
  <c r="EA116" i="3"/>
  <c r="DZ116" i="3"/>
  <c r="DY116" i="3"/>
  <c r="EA115" i="3"/>
  <c r="DZ115" i="3"/>
  <c r="DY115" i="3"/>
  <c r="EA114" i="3"/>
  <c r="DZ114" i="3"/>
  <c r="DY114" i="3"/>
  <c r="EA113" i="3"/>
  <c r="DZ113" i="3"/>
  <c r="DY113" i="3"/>
  <c r="EA112" i="3"/>
  <c r="DZ112" i="3"/>
  <c r="DY112" i="3"/>
  <c r="EA111" i="3"/>
  <c r="DZ111" i="3"/>
  <c r="DY111" i="3"/>
  <c r="EA110" i="3"/>
  <c r="DZ110" i="3"/>
  <c r="DY110" i="3"/>
  <c r="EA106" i="3"/>
  <c r="DZ106" i="3"/>
  <c r="DY106" i="3"/>
  <c r="EA105" i="3"/>
  <c r="DZ105" i="3"/>
  <c r="DY105" i="3"/>
  <c r="EA104" i="3"/>
  <c r="DZ104" i="3"/>
  <c r="DY104" i="3"/>
  <c r="EA103" i="3"/>
  <c r="DZ103" i="3"/>
  <c r="DY103" i="3"/>
  <c r="EA102" i="3"/>
  <c r="DZ102" i="3"/>
  <c r="DY102" i="3"/>
  <c r="EA101" i="3"/>
  <c r="DZ101" i="3"/>
  <c r="DY101" i="3"/>
  <c r="EA100" i="3"/>
  <c r="DZ100" i="3"/>
  <c r="DY100" i="3"/>
  <c r="EA99" i="3"/>
  <c r="DZ99" i="3"/>
  <c r="DY99" i="3"/>
  <c r="EA96" i="3"/>
  <c r="DZ96" i="3"/>
  <c r="DY96" i="3"/>
  <c r="EA95" i="3"/>
  <c r="DZ95" i="3"/>
  <c r="DY95" i="3"/>
  <c r="EA94" i="3"/>
  <c r="DZ94" i="3"/>
  <c r="DY94" i="3"/>
  <c r="EA93" i="3"/>
  <c r="DZ93" i="3"/>
  <c r="DY93" i="3"/>
  <c r="EA92" i="3"/>
  <c r="DZ92" i="3"/>
  <c r="DY92" i="3"/>
  <c r="EA91" i="3"/>
  <c r="DZ91" i="3"/>
  <c r="DY91" i="3"/>
  <c r="EA90" i="3"/>
  <c r="DZ90" i="3"/>
  <c r="DY90" i="3"/>
  <c r="EA89" i="3"/>
  <c r="DZ89" i="3"/>
  <c r="DY89" i="3"/>
  <c r="EA88" i="3"/>
  <c r="DZ88" i="3"/>
  <c r="DY88" i="3"/>
  <c r="EA85" i="3"/>
  <c r="DZ85" i="3"/>
  <c r="DY85" i="3"/>
  <c r="EA84" i="3"/>
  <c r="DZ84" i="3"/>
  <c r="DY84" i="3"/>
  <c r="EA83" i="3"/>
  <c r="DZ83" i="3"/>
  <c r="DY83" i="3"/>
  <c r="EA82" i="3"/>
  <c r="DZ82" i="3"/>
  <c r="DY82" i="3"/>
  <c r="EA81" i="3"/>
  <c r="DZ81" i="3"/>
  <c r="DY81" i="3"/>
  <c r="EA80" i="3"/>
  <c r="DZ80" i="3"/>
  <c r="DY80" i="3"/>
  <c r="EA79" i="3"/>
  <c r="DZ79" i="3"/>
  <c r="DY79" i="3"/>
  <c r="EA78" i="3"/>
  <c r="DZ78" i="3"/>
  <c r="DY78" i="3"/>
  <c r="EA75" i="3"/>
  <c r="DZ75" i="3"/>
  <c r="DY75" i="3"/>
  <c r="EA74" i="3"/>
  <c r="DZ74" i="3"/>
  <c r="DY74" i="3"/>
  <c r="EA73" i="3"/>
  <c r="DZ73" i="3"/>
  <c r="DY73" i="3"/>
  <c r="EA72" i="3"/>
  <c r="DZ72" i="3"/>
  <c r="DY72" i="3"/>
  <c r="EA71" i="3"/>
  <c r="DZ71" i="3"/>
  <c r="DY71" i="3"/>
  <c r="EA70" i="3"/>
  <c r="DZ70" i="3"/>
  <c r="DY70" i="3"/>
  <c r="EA69" i="3"/>
  <c r="DZ69" i="3"/>
  <c r="DY69" i="3"/>
  <c r="EA68" i="3"/>
  <c r="DZ68" i="3"/>
  <c r="DY68" i="3"/>
  <c r="EA65" i="3"/>
  <c r="DZ65" i="3"/>
  <c r="DY65" i="3"/>
  <c r="EA64" i="3"/>
  <c r="DZ64" i="3"/>
  <c r="DY64" i="3"/>
  <c r="EA63" i="3"/>
  <c r="DZ63" i="3"/>
  <c r="DY63" i="3"/>
  <c r="EA62" i="3"/>
  <c r="DZ62" i="3"/>
  <c r="DY62" i="3"/>
  <c r="EA61" i="3"/>
  <c r="DZ61" i="3"/>
  <c r="DY61" i="3"/>
  <c r="EA60" i="3"/>
  <c r="DZ60" i="3"/>
  <c r="DY60" i="3"/>
  <c r="EA59" i="3"/>
  <c r="DZ59" i="3"/>
  <c r="DY59" i="3"/>
  <c r="EA58" i="3"/>
  <c r="DZ58" i="3"/>
  <c r="DY58" i="3"/>
  <c r="EA55" i="3"/>
  <c r="DZ55" i="3"/>
  <c r="DY55" i="3"/>
  <c r="EA54" i="3"/>
  <c r="DZ54" i="3"/>
  <c r="DY54" i="3"/>
  <c r="EA53" i="3"/>
  <c r="DZ53" i="3"/>
  <c r="DY53" i="3"/>
  <c r="EA52" i="3"/>
  <c r="DZ52" i="3"/>
  <c r="DY52" i="3"/>
  <c r="EA51" i="3"/>
  <c r="DZ51" i="3"/>
  <c r="DY51" i="3"/>
  <c r="EA50" i="3"/>
  <c r="DZ50" i="3"/>
  <c r="DY50" i="3"/>
  <c r="EA49" i="3"/>
  <c r="DZ49" i="3"/>
  <c r="DY49" i="3"/>
  <c r="EA48" i="3"/>
  <c r="DZ48" i="3"/>
  <c r="DY48" i="3"/>
  <c r="EA45" i="3"/>
  <c r="DZ45" i="3"/>
  <c r="DY45" i="3"/>
  <c r="EA44" i="3"/>
  <c r="DZ44" i="3"/>
  <c r="DY44" i="3"/>
  <c r="EA43" i="3"/>
  <c r="DZ43" i="3"/>
  <c r="DY43" i="3"/>
  <c r="EA42" i="3"/>
  <c r="DZ42" i="3"/>
  <c r="DY42" i="3"/>
  <c r="EA41" i="3"/>
  <c r="DZ41" i="3"/>
  <c r="DY41" i="3"/>
  <c r="EA40" i="3"/>
  <c r="DZ40" i="3"/>
  <c r="DY40" i="3"/>
  <c r="EA39" i="3"/>
  <c r="DZ39" i="3"/>
  <c r="DY39" i="3"/>
  <c r="EA38" i="3"/>
  <c r="DZ38" i="3"/>
  <c r="DY38" i="3"/>
  <c r="EA37" i="3"/>
  <c r="DZ37" i="3"/>
  <c r="DY37" i="3"/>
  <c r="EA34" i="3"/>
  <c r="DZ34" i="3"/>
  <c r="DY34" i="3"/>
  <c r="EA33" i="3"/>
  <c r="DZ33" i="3"/>
  <c r="DY33" i="3"/>
  <c r="EA32" i="3"/>
  <c r="DZ32" i="3"/>
  <c r="DY32" i="3"/>
  <c r="EA31" i="3"/>
  <c r="DZ31" i="3"/>
  <c r="DY31" i="3"/>
  <c r="EA30" i="3"/>
  <c r="DZ30" i="3"/>
  <c r="DY30" i="3"/>
  <c r="EA29" i="3"/>
  <c r="DZ29" i="3"/>
  <c r="DY29" i="3"/>
  <c r="EA28" i="3"/>
  <c r="DZ28" i="3"/>
  <c r="DY28" i="3"/>
  <c r="EA27" i="3"/>
  <c r="DZ27" i="3"/>
  <c r="DY27" i="3"/>
  <c r="EA26" i="3"/>
  <c r="DZ26" i="3"/>
  <c r="DY26" i="3"/>
  <c r="EA25" i="3"/>
  <c r="DZ25" i="3"/>
  <c r="DY25" i="3"/>
  <c r="EA22" i="3"/>
  <c r="DZ22" i="3"/>
  <c r="DY22" i="3"/>
  <c r="EA21" i="3"/>
  <c r="DZ21" i="3"/>
  <c r="DY21" i="3"/>
  <c r="EA20" i="3"/>
  <c r="DZ20" i="3"/>
  <c r="DY20" i="3"/>
  <c r="EA19" i="3"/>
  <c r="DZ19" i="3"/>
  <c r="DY19" i="3"/>
  <c r="EA18" i="3"/>
  <c r="DZ18" i="3"/>
  <c r="DY18" i="3"/>
  <c r="EA17" i="3"/>
  <c r="DZ17" i="3"/>
  <c r="DY17" i="3"/>
  <c r="EA16" i="3"/>
  <c r="DZ16" i="3"/>
  <c r="DY16" i="3"/>
  <c r="EA15" i="3"/>
  <c r="DZ15" i="3"/>
  <c r="DY15" i="3"/>
  <c r="EA14" i="3"/>
  <c r="DZ14" i="3"/>
  <c r="DY14" i="3"/>
  <c r="EA13" i="3"/>
  <c r="DZ13" i="3"/>
  <c r="DY13" i="3"/>
  <c r="EA10" i="3"/>
  <c r="DZ10" i="3"/>
  <c r="DY10" i="3"/>
  <c r="EA9" i="3"/>
  <c r="DZ9" i="3"/>
  <c r="CV3" i="2" s="1"/>
  <c r="DY9" i="3"/>
  <c r="EA8" i="3"/>
  <c r="DZ8" i="3"/>
  <c r="DY8" i="3"/>
  <c r="EA7" i="3"/>
  <c r="DZ7" i="3"/>
  <c r="DY7" i="3"/>
  <c r="EA6" i="3"/>
  <c r="DZ6" i="3"/>
  <c r="DY6" i="3"/>
  <c r="EA5" i="3"/>
  <c r="DZ5" i="3"/>
  <c r="DY5" i="3"/>
  <c r="EA4" i="3"/>
  <c r="DZ4" i="3"/>
  <c r="DY4" i="3"/>
  <c r="EA3" i="3"/>
  <c r="DZ3" i="3"/>
  <c r="CU3" i="2" s="1"/>
  <c r="DY3" i="3"/>
  <c r="EA2" i="3"/>
  <c r="CV4" i="2" s="1"/>
  <c r="DZ2" i="3"/>
  <c r="DY2" i="3"/>
  <c r="CV2" i="2" s="1"/>
  <c r="DX126" i="3"/>
  <c r="DW126" i="3"/>
  <c r="DV126" i="3"/>
  <c r="DX125" i="3"/>
  <c r="DW125" i="3"/>
  <c r="DV125" i="3"/>
  <c r="DX124" i="3"/>
  <c r="DW124" i="3"/>
  <c r="DV124" i="3"/>
  <c r="DX123" i="3"/>
  <c r="DW123" i="3"/>
  <c r="DV123" i="3"/>
  <c r="DX122" i="3"/>
  <c r="DW122" i="3"/>
  <c r="DV122" i="3"/>
  <c r="DX121" i="3"/>
  <c r="DW121" i="3"/>
  <c r="DV121" i="3"/>
  <c r="DX120" i="3"/>
  <c r="DW120" i="3"/>
  <c r="DV120" i="3"/>
  <c r="DX119" i="3"/>
  <c r="DW119" i="3"/>
  <c r="DV119" i="3"/>
  <c r="DX116" i="3"/>
  <c r="DW116" i="3"/>
  <c r="DV116" i="3"/>
  <c r="DX115" i="3"/>
  <c r="DW115" i="3"/>
  <c r="DV115" i="3"/>
  <c r="DX114" i="3"/>
  <c r="DW114" i="3"/>
  <c r="DV114" i="3"/>
  <c r="DX113" i="3"/>
  <c r="DW113" i="3"/>
  <c r="DV113" i="3"/>
  <c r="DX112" i="3"/>
  <c r="DW112" i="3"/>
  <c r="DV112" i="3"/>
  <c r="DX111" i="3"/>
  <c r="DW111" i="3"/>
  <c r="DV111" i="3"/>
  <c r="DX110" i="3"/>
  <c r="DW110" i="3"/>
  <c r="DV110" i="3"/>
  <c r="DX107" i="3"/>
  <c r="DW107" i="3"/>
  <c r="DV107" i="3"/>
  <c r="DX106" i="3"/>
  <c r="DW106" i="3"/>
  <c r="DV106" i="3"/>
  <c r="DX105" i="3"/>
  <c r="DW105" i="3"/>
  <c r="DV105" i="3"/>
  <c r="DX104" i="3"/>
  <c r="DW104" i="3"/>
  <c r="DV104" i="3"/>
  <c r="DX103" i="3"/>
  <c r="DW103" i="3"/>
  <c r="DV103" i="3"/>
  <c r="DX102" i="3"/>
  <c r="DW102" i="3"/>
  <c r="DV102" i="3"/>
  <c r="DX101" i="3"/>
  <c r="DW101" i="3"/>
  <c r="DV101" i="3"/>
  <c r="DX100" i="3"/>
  <c r="DW100" i="3"/>
  <c r="DV100" i="3"/>
  <c r="DX99" i="3"/>
  <c r="DW99" i="3"/>
  <c r="DV99" i="3"/>
  <c r="DX96" i="3"/>
  <c r="DW96" i="3"/>
  <c r="DV96" i="3"/>
  <c r="DX95" i="3"/>
  <c r="DW95" i="3"/>
  <c r="DV95" i="3"/>
  <c r="DX94" i="3"/>
  <c r="DW94" i="3"/>
  <c r="DV94" i="3"/>
  <c r="DX93" i="3"/>
  <c r="DW93" i="3"/>
  <c r="DV93" i="3"/>
  <c r="DX92" i="3"/>
  <c r="DW92" i="3"/>
  <c r="DV92" i="3"/>
  <c r="DX91" i="3"/>
  <c r="DW91" i="3"/>
  <c r="DV91" i="3"/>
  <c r="DX90" i="3"/>
  <c r="DW90" i="3"/>
  <c r="DV90" i="3"/>
  <c r="DX89" i="3"/>
  <c r="DW89" i="3"/>
  <c r="DV89" i="3"/>
  <c r="DX88" i="3"/>
  <c r="DW88" i="3"/>
  <c r="DV88" i="3"/>
  <c r="DX85" i="3"/>
  <c r="DW85" i="3"/>
  <c r="DV85" i="3"/>
  <c r="DX84" i="3"/>
  <c r="DW84" i="3"/>
  <c r="DV84" i="3"/>
  <c r="DX83" i="3"/>
  <c r="DW83" i="3"/>
  <c r="DV83" i="3"/>
  <c r="DX82" i="3"/>
  <c r="DW82" i="3"/>
  <c r="DV82" i="3"/>
  <c r="DX81" i="3"/>
  <c r="DW81" i="3"/>
  <c r="DV81" i="3"/>
  <c r="DX80" i="3"/>
  <c r="DW80" i="3"/>
  <c r="DV80" i="3"/>
  <c r="DX79" i="3"/>
  <c r="DW79" i="3"/>
  <c r="DV79" i="3"/>
  <c r="DX78" i="3"/>
  <c r="DW78" i="3"/>
  <c r="DV78" i="3"/>
  <c r="DX75" i="3"/>
  <c r="DW75" i="3"/>
  <c r="DV75" i="3"/>
  <c r="DX74" i="3"/>
  <c r="DW74" i="3"/>
  <c r="DV74" i="3"/>
  <c r="DX73" i="3"/>
  <c r="DW73" i="3"/>
  <c r="DV73" i="3"/>
  <c r="DX72" i="3"/>
  <c r="DW72" i="3"/>
  <c r="DV72" i="3"/>
  <c r="DX71" i="3"/>
  <c r="DW71" i="3"/>
  <c r="DV71" i="3"/>
  <c r="DX70" i="3"/>
  <c r="DW70" i="3"/>
  <c r="DV70" i="3"/>
  <c r="DX69" i="3"/>
  <c r="DW69" i="3"/>
  <c r="DV69" i="3"/>
  <c r="DX68" i="3"/>
  <c r="DW68" i="3"/>
  <c r="DV68" i="3"/>
  <c r="DX65" i="3"/>
  <c r="DW65" i="3"/>
  <c r="DV65" i="3"/>
  <c r="DX64" i="3"/>
  <c r="DW64" i="3"/>
  <c r="DV64" i="3"/>
  <c r="DX63" i="3"/>
  <c r="DW63" i="3"/>
  <c r="DV63" i="3"/>
  <c r="DX62" i="3"/>
  <c r="DW62" i="3"/>
  <c r="DV62" i="3"/>
  <c r="DX61" i="3"/>
  <c r="DW61" i="3"/>
  <c r="DV61" i="3"/>
  <c r="DX60" i="3"/>
  <c r="DW60" i="3"/>
  <c r="DV60" i="3"/>
  <c r="DX59" i="3"/>
  <c r="DW59" i="3"/>
  <c r="DV59" i="3"/>
  <c r="DX58" i="3"/>
  <c r="DW58" i="3"/>
  <c r="DV58" i="3"/>
  <c r="DX55" i="3"/>
  <c r="DW55" i="3"/>
  <c r="DV55" i="3"/>
  <c r="DX54" i="3"/>
  <c r="DW54" i="3"/>
  <c r="DV54" i="3"/>
  <c r="DX53" i="3"/>
  <c r="DW53" i="3"/>
  <c r="DV53" i="3"/>
  <c r="DX52" i="3"/>
  <c r="DW52" i="3"/>
  <c r="DV52" i="3"/>
  <c r="DX51" i="3"/>
  <c r="DW51" i="3"/>
  <c r="DV51" i="3"/>
  <c r="DX50" i="3"/>
  <c r="DW50" i="3"/>
  <c r="DV50" i="3"/>
  <c r="DX49" i="3"/>
  <c r="DW49" i="3"/>
  <c r="DV49" i="3"/>
  <c r="DX48" i="3"/>
  <c r="DW48" i="3"/>
  <c r="DV48" i="3"/>
  <c r="DX45" i="3"/>
  <c r="DW45" i="3"/>
  <c r="DV45" i="3"/>
  <c r="DX44" i="3"/>
  <c r="DW44" i="3"/>
  <c r="DV44" i="3"/>
  <c r="DX43" i="3"/>
  <c r="DW43" i="3"/>
  <c r="DV43" i="3"/>
  <c r="DX42" i="3"/>
  <c r="DW42" i="3"/>
  <c r="DV42" i="3"/>
  <c r="DX41" i="3"/>
  <c r="DW41" i="3"/>
  <c r="DV41" i="3"/>
  <c r="DX40" i="3"/>
  <c r="DW40" i="3"/>
  <c r="DV40" i="3"/>
  <c r="DX39" i="3"/>
  <c r="DW39" i="3"/>
  <c r="DV39" i="3"/>
  <c r="DX38" i="3"/>
  <c r="DW38" i="3"/>
  <c r="DV38" i="3"/>
  <c r="DX37" i="3"/>
  <c r="DW37" i="3"/>
  <c r="DV37" i="3"/>
  <c r="DX34" i="3"/>
  <c r="DW34" i="3"/>
  <c r="DV34" i="3"/>
  <c r="DX33" i="3"/>
  <c r="DW33" i="3"/>
  <c r="DV33" i="3"/>
  <c r="DX32" i="3"/>
  <c r="DW32" i="3"/>
  <c r="DV32" i="3"/>
  <c r="DX31" i="3"/>
  <c r="DW31" i="3"/>
  <c r="DV31" i="3"/>
  <c r="DX30" i="3"/>
  <c r="DW30" i="3"/>
  <c r="DV30" i="3"/>
  <c r="DX29" i="3"/>
  <c r="DW29" i="3"/>
  <c r="DV29" i="3"/>
  <c r="DX28" i="3"/>
  <c r="DW28" i="3"/>
  <c r="DV28" i="3"/>
  <c r="DX27" i="3"/>
  <c r="DW27" i="3"/>
  <c r="DV27" i="3"/>
  <c r="DX26" i="3"/>
  <c r="DW26" i="3"/>
  <c r="DV26" i="3"/>
  <c r="DX25" i="3"/>
  <c r="DW25" i="3"/>
  <c r="DV25" i="3"/>
  <c r="DX22" i="3"/>
  <c r="DW22" i="3"/>
  <c r="DV22" i="3"/>
  <c r="DX21" i="3"/>
  <c r="DW21" i="3"/>
  <c r="DV21" i="3"/>
  <c r="DX20" i="3"/>
  <c r="DW20" i="3"/>
  <c r="DV20" i="3"/>
  <c r="DX19" i="3"/>
  <c r="DW19" i="3"/>
  <c r="DV19" i="3"/>
  <c r="DX18" i="3"/>
  <c r="DW18" i="3"/>
  <c r="DV18" i="3"/>
  <c r="DX17" i="3"/>
  <c r="DW17" i="3"/>
  <c r="DV17" i="3"/>
  <c r="DX16" i="3"/>
  <c r="DW16" i="3"/>
  <c r="DV16" i="3"/>
  <c r="DX15" i="3"/>
  <c r="DW15" i="3"/>
  <c r="DV15" i="3"/>
  <c r="DX14" i="3"/>
  <c r="DW14" i="3"/>
  <c r="DV14" i="3"/>
  <c r="DX13" i="3"/>
  <c r="DW13" i="3"/>
  <c r="DV13" i="3"/>
  <c r="DX10" i="3"/>
  <c r="DW10" i="3"/>
  <c r="DV10" i="3"/>
  <c r="DX9" i="3"/>
  <c r="DW9" i="3"/>
  <c r="DV9" i="3"/>
  <c r="DX8" i="3"/>
  <c r="DW8" i="3"/>
  <c r="DV8" i="3"/>
  <c r="DX7" i="3"/>
  <c r="DW7" i="3"/>
  <c r="DV7" i="3"/>
  <c r="DX6" i="3"/>
  <c r="DW6" i="3"/>
  <c r="DV6" i="3"/>
  <c r="DX5" i="3"/>
  <c r="DW5" i="3"/>
  <c r="CR3" i="2" s="1"/>
  <c r="DV5" i="3"/>
  <c r="DX4" i="3"/>
  <c r="DW4" i="3"/>
  <c r="CS3" i="2" s="1"/>
  <c r="DV4" i="3"/>
  <c r="DX3" i="3"/>
  <c r="CS4" i="2" s="1"/>
  <c r="DW3" i="3"/>
  <c r="DV3" i="3"/>
  <c r="CS2" i="2" s="1"/>
  <c r="DX2" i="3"/>
  <c r="DW2" i="3"/>
  <c r="DV2" i="3"/>
  <c r="DU126" i="3"/>
  <c r="DT126" i="3"/>
  <c r="DS126" i="3"/>
  <c r="DU125" i="3"/>
  <c r="DT125" i="3"/>
  <c r="DS125" i="3"/>
  <c r="DU124" i="3"/>
  <c r="DT124" i="3"/>
  <c r="DS124" i="3"/>
  <c r="DU123" i="3"/>
  <c r="DT123" i="3"/>
  <c r="DS123" i="3"/>
  <c r="DU122" i="3"/>
  <c r="DT122" i="3"/>
  <c r="DS122" i="3"/>
  <c r="DU121" i="3"/>
  <c r="DT121" i="3"/>
  <c r="DS121" i="3"/>
  <c r="DU120" i="3"/>
  <c r="DT120" i="3"/>
  <c r="DS120" i="3"/>
  <c r="DU119" i="3"/>
  <c r="DT119" i="3"/>
  <c r="DS119" i="3"/>
  <c r="DU117" i="3"/>
  <c r="DT117" i="3"/>
  <c r="DS117" i="3"/>
  <c r="DU116" i="3"/>
  <c r="DT116" i="3"/>
  <c r="DS116" i="3"/>
  <c r="DU115" i="3"/>
  <c r="DT115" i="3"/>
  <c r="DS115" i="3"/>
  <c r="DU114" i="3"/>
  <c r="DT114" i="3"/>
  <c r="DS114" i="3"/>
  <c r="DU113" i="3"/>
  <c r="DT113" i="3"/>
  <c r="DS113" i="3"/>
  <c r="DU112" i="3"/>
  <c r="DT112" i="3"/>
  <c r="DS112" i="3"/>
  <c r="DU111" i="3"/>
  <c r="DT111" i="3"/>
  <c r="DS111" i="3"/>
  <c r="DU110" i="3"/>
  <c r="DT110" i="3"/>
  <c r="DS110" i="3"/>
  <c r="DU107" i="3"/>
  <c r="DT107" i="3"/>
  <c r="DS107" i="3"/>
  <c r="DU106" i="3"/>
  <c r="DT106" i="3"/>
  <c r="DS106" i="3"/>
  <c r="DU105" i="3"/>
  <c r="DT105" i="3"/>
  <c r="DS105" i="3"/>
  <c r="DU104" i="3"/>
  <c r="DT104" i="3"/>
  <c r="DS104" i="3"/>
  <c r="DU103" i="3"/>
  <c r="DT103" i="3"/>
  <c r="DS103" i="3"/>
  <c r="DU102" i="3"/>
  <c r="DT102" i="3"/>
  <c r="DS102" i="3"/>
  <c r="DU101" i="3"/>
  <c r="DT101" i="3"/>
  <c r="DS101" i="3"/>
  <c r="DU100" i="3"/>
  <c r="DT100" i="3"/>
  <c r="DS100" i="3"/>
  <c r="DU99" i="3"/>
  <c r="DT99" i="3"/>
  <c r="DS99" i="3"/>
  <c r="DU97" i="3"/>
  <c r="DT97" i="3"/>
  <c r="DS97" i="3"/>
  <c r="DU96" i="3"/>
  <c r="DT96" i="3"/>
  <c r="DS96" i="3"/>
  <c r="DU95" i="3"/>
  <c r="DT95" i="3"/>
  <c r="DS95" i="3"/>
  <c r="DU94" i="3"/>
  <c r="DT94" i="3"/>
  <c r="DS94" i="3"/>
  <c r="DU93" i="3"/>
  <c r="DT93" i="3"/>
  <c r="DS93" i="3"/>
  <c r="DU92" i="3"/>
  <c r="DT92" i="3"/>
  <c r="DS92" i="3"/>
  <c r="DU91" i="3"/>
  <c r="DT91" i="3"/>
  <c r="DS91" i="3"/>
  <c r="DU90" i="3"/>
  <c r="DT90" i="3"/>
  <c r="DS90" i="3"/>
  <c r="DU89" i="3"/>
  <c r="DT89" i="3"/>
  <c r="DS89" i="3"/>
  <c r="DU88" i="3"/>
  <c r="DT88" i="3"/>
  <c r="DS88" i="3"/>
  <c r="DU85" i="3"/>
  <c r="DT85" i="3"/>
  <c r="DS85" i="3"/>
  <c r="DU84" i="3"/>
  <c r="DT84" i="3"/>
  <c r="DS84" i="3"/>
  <c r="DU83" i="3"/>
  <c r="DT83" i="3"/>
  <c r="DS83" i="3"/>
  <c r="DU82" i="3"/>
  <c r="DT82" i="3"/>
  <c r="DS82" i="3"/>
  <c r="DU81" i="3"/>
  <c r="DT81" i="3"/>
  <c r="DS81" i="3"/>
  <c r="DU80" i="3"/>
  <c r="DT80" i="3"/>
  <c r="DS80" i="3"/>
  <c r="DU79" i="3"/>
  <c r="DT79" i="3"/>
  <c r="DS79" i="3"/>
  <c r="DU78" i="3"/>
  <c r="DT78" i="3"/>
  <c r="DS78" i="3"/>
  <c r="DU74" i="3"/>
  <c r="DT74" i="3"/>
  <c r="DS74" i="3"/>
  <c r="DU73" i="3"/>
  <c r="DT73" i="3"/>
  <c r="DS73" i="3"/>
  <c r="DU72" i="3"/>
  <c r="DT72" i="3"/>
  <c r="DS72" i="3"/>
  <c r="DU71" i="3"/>
  <c r="DT71" i="3"/>
  <c r="DS71" i="3"/>
  <c r="DU70" i="3"/>
  <c r="DT70" i="3"/>
  <c r="DS70" i="3"/>
  <c r="DU69" i="3"/>
  <c r="DT69" i="3"/>
  <c r="DS69" i="3"/>
  <c r="DU68" i="3"/>
  <c r="DT68" i="3"/>
  <c r="DS68" i="3"/>
  <c r="DU66" i="3"/>
  <c r="DT66" i="3"/>
  <c r="DS66" i="3"/>
  <c r="DU65" i="3"/>
  <c r="DT65" i="3"/>
  <c r="DS65" i="3"/>
  <c r="DU64" i="3"/>
  <c r="DT64" i="3"/>
  <c r="DS64" i="3"/>
  <c r="DU63" i="3"/>
  <c r="DT63" i="3"/>
  <c r="DS63" i="3"/>
  <c r="DU62" i="3"/>
  <c r="DT62" i="3"/>
  <c r="DS62" i="3"/>
  <c r="DU61" i="3"/>
  <c r="DT61" i="3"/>
  <c r="DS61" i="3"/>
  <c r="DU60" i="3"/>
  <c r="DT60" i="3"/>
  <c r="DS60" i="3"/>
  <c r="DU59" i="3"/>
  <c r="DT59" i="3"/>
  <c r="DS59" i="3"/>
  <c r="DU58" i="3"/>
  <c r="DT58" i="3"/>
  <c r="DS58" i="3"/>
  <c r="DU55" i="3"/>
  <c r="DT55" i="3"/>
  <c r="DS55" i="3"/>
  <c r="DU54" i="3"/>
  <c r="DT54" i="3"/>
  <c r="DS54" i="3"/>
  <c r="DU53" i="3"/>
  <c r="DT53" i="3"/>
  <c r="DS53" i="3"/>
  <c r="DU52" i="3"/>
  <c r="DT52" i="3"/>
  <c r="DS52" i="3"/>
  <c r="DU51" i="3"/>
  <c r="DT51" i="3"/>
  <c r="DS51" i="3"/>
  <c r="DU50" i="3"/>
  <c r="DT50" i="3"/>
  <c r="DS50" i="3"/>
  <c r="DU49" i="3"/>
  <c r="DT49" i="3"/>
  <c r="DS49" i="3"/>
  <c r="DU48" i="3"/>
  <c r="DT48" i="3"/>
  <c r="DS48" i="3"/>
  <c r="DU46" i="3"/>
  <c r="DT46" i="3"/>
  <c r="DS46" i="3"/>
  <c r="DU45" i="3"/>
  <c r="DT45" i="3"/>
  <c r="DS45" i="3"/>
  <c r="DU44" i="3"/>
  <c r="DT44" i="3"/>
  <c r="DS44" i="3"/>
  <c r="DU43" i="3"/>
  <c r="DT43" i="3"/>
  <c r="DS43" i="3"/>
  <c r="DU42" i="3"/>
  <c r="DT42" i="3"/>
  <c r="DS42" i="3"/>
  <c r="DU41" i="3"/>
  <c r="DT41" i="3"/>
  <c r="DS41" i="3"/>
  <c r="DU40" i="3"/>
  <c r="DT40" i="3"/>
  <c r="DS40" i="3"/>
  <c r="DU39" i="3"/>
  <c r="DT39" i="3"/>
  <c r="DS39" i="3"/>
  <c r="DU38" i="3"/>
  <c r="DT38" i="3"/>
  <c r="DS38" i="3"/>
  <c r="DU37" i="3"/>
  <c r="DT37" i="3"/>
  <c r="DS37" i="3"/>
  <c r="DU35" i="3"/>
  <c r="DT35" i="3"/>
  <c r="DS35" i="3"/>
  <c r="DU34" i="3"/>
  <c r="DT34" i="3"/>
  <c r="DS34" i="3"/>
  <c r="DU33" i="3"/>
  <c r="DT33" i="3"/>
  <c r="DS33" i="3"/>
  <c r="DU32" i="3"/>
  <c r="DT32" i="3"/>
  <c r="DS32" i="3"/>
  <c r="DU31" i="3"/>
  <c r="DT31" i="3"/>
  <c r="DS31" i="3"/>
  <c r="DU30" i="3"/>
  <c r="DT30" i="3"/>
  <c r="DS30" i="3"/>
  <c r="DU29" i="3"/>
  <c r="DT29" i="3"/>
  <c r="DS29" i="3"/>
  <c r="DU28" i="3"/>
  <c r="DT28" i="3"/>
  <c r="DS28" i="3"/>
  <c r="DU27" i="3"/>
  <c r="DT27" i="3"/>
  <c r="DS27" i="3"/>
  <c r="DU26" i="3"/>
  <c r="DT26" i="3"/>
  <c r="DS26" i="3"/>
  <c r="DU25" i="3"/>
  <c r="DT25" i="3"/>
  <c r="DS25" i="3"/>
  <c r="DU23" i="3"/>
  <c r="DT23" i="3"/>
  <c r="DS23" i="3"/>
  <c r="DU22" i="3"/>
  <c r="DT22" i="3"/>
  <c r="DS22" i="3"/>
  <c r="DU21" i="3"/>
  <c r="DT21" i="3"/>
  <c r="DS21" i="3"/>
  <c r="DU20" i="3"/>
  <c r="DT20" i="3"/>
  <c r="DS20" i="3"/>
  <c r="DU19" i="3"/>
  <c r="DT19" i="3"/>
  <c r="CP3" i="2" s="1"/>
  <c r="DS19" i="3"/>
  <c r="DU18" i="3"/>
  <c r="DT18" i="3"/>
  <c r="DS18" i="3"/>
  <c r="DU17" i="3"/>
  <c r="DT17" i="3"/>
  <c r="DS17" i="3"/>
  <c r="DU16" i="3"/>
  <c r="DT16" i="3"/>
  <c r="DS16" i="3"/>
  <c r="DU15" i="3"/>
  <c r="DT15" i="3"/>
  <c r="DS15" i="3"/>
  <c r="DU14" i="3"/>
  <c r="DT14" i="3"/>
  <c r="DS14" i="3"/>
  <c r="DU13" i="3"/>
  <c r="DT13" i="3"/>
  <c r="DS13" i="3"/>
  <c r="DU10" i="3"/>
  <c r="DT10" i="3"/>
  <c r="DS10" i="3"/>
  <c r="DU9" i="3"/>
  <c r="DT9" i="3"/>
  <c r="DS9" i="3"/>
  <c r="DU8" i="3"/>
  <c r="DT8" i="3"/>
  <c r="DS8" i="3"/>
  <c r="DU7" i="3"/>
  <c r="DT7" i="3"/>
  <c r="DS7" i="3"/>
  <c r="DU6" i="3"/>
  <c r="DT6" i="3"/>
  <c r="CO3" i="2" s="1"/>
  <c r="DS6" i="3"/>
  <c r="DU5" i="3"/>
  <c r="DT5" i="3"/>
  <c r="DS5" i="3"/>
  <c r="DU4" i="3"/>
  <c r="DT4" i="3"/>
  <c r="DS4" i="3"/>
  <c r="DU3" i="3"/>
  <c r="DT3" i="3"/>
  <c r="DS3" i="3"/>
  <c r="DU2" i="3"/>
  <c r="CP4" i="2" s="1"/>
  <c r="DT2" i="3"/>
  <c r="DS2" i="3"/>
  <c r="CP2" i="2" s="1"/>
  <c r="DR126" i="3"/>
  <c r="DQ126" i="3"/>
  <c r="DP126" i="3"/>
  <c r="DR125" i="3"/>
  <c r="DQ125" i="3"/>
  <c r="DP125" i="3"/>
  <c r="DR124" i="3"/>
  <c r="DQ124" i="3"/>
  <c r="DP124" i="3"/>
  <c r="DR123" i="3"/>
  <c r="DQ123" i="3"/>
  <c r="DP123" i="3"/>
  <c r="DR122" i="3"/>
  <c r="DQ122" i="3"/>
  <c r="DP122" i="3"/>
  <c r="DR121" i="3"/>
  <c r="DQ121" i="3"/>
  <c r="DP121" i="3"/>
  <c r="DR120" i="3"/>
  <c r="DQ120" i="3"/>
  <c r="DP120" i="3"/>
  <c r="DR119" i="3"/>
  <c r="DQ119" i="3"/>
  <c r="DP119" i="3"/>
  <c r="DR116" i="3"/>
  <c r="DQ116" i="3"/>
  <c r="DP116" i="3"/>
  <c r="DR115" i="3"/>
  <c r="DQ115" i="3"/>
  <c r="DP115" i="3"/>
  <c r="DR114" i="3"/>
  <c r="DQ114" i="3"/>
  <c r="DP114" i="3"/>
  <c r="DR113" i="3"/>
  <c r="DQ113" i="3"/>
  <c r="DP113" i="3"/>
  <c r="DR112" i="3"/>
  <c r="DQ112" i="3"/>
  <c r="DP112" i="3"/>
  <c r="DR111" i="3"/>
  <c r="DQ111" i="3"/>
  <c r="DP111" i="3"/>
  <c r="DR110" i="3"/>
  <c r="DQ110" i="3"/>
  <c r="DP110" i="3"/>
  <c r="DR107" i="3"/>
  <c r="DQ107" i="3"/>
  <c r="DP107" i="3"/>
  <c r="DR106" i="3"/>
  <c r="DQ106" i="3"/>
  <c r="DP106" i="3"/>
  <c r="DR105" i="3"/>
  <c r="DQ105" i="3"/>
  <c r="DP105" i="3"/>
  <c r="DR104" i="3"/>
  <c r="DQ104" i="3"/>
  <c r="DP104" i="3"/>
  <c r="DR103" i="3"/>
  <c r="DQ103" i="3"/>
  <c r="DP103" i="3"/>
  <c r="DR102" i="3"/>
  <c r="DQ102" i="3"/>
  <c r="DP102" i="3"/>
  <c r="DR101" i="3"/>
  <c r="DQ101" i="3"/>
  <c r="DP101" i="3"/>
  <c r="DR100" i="3"/>
  <c r="DQ100" i="3"/>
  <c r="DP100" i="3"/>
  <c r="DR99" i="3"/>
  <c r="DQ99" i="3"/>
  <c r="DP99" i="3"/>
  <c r="DR95" i="3"/>
  <c r="DQ95" i="3"/>
  <c r="DP95" i="3"/>
  <c r="DR94" i="3"/>
  <c r="DQ94" i="3"/>
  <c r="DP94" i="3"/>
  <c r="DR93" i="3"/>
  <c r="DQ93" i="3"/>
  <c r="DP93" i="3"/>
  <c r="DR92" i="3"/>
  <c r="DQ92" i="3"/>
  <c r="DP92" i="3"/>
  <c r="DR91" i="3"/>
  <c r="DQ91" i="3"/>
  <c r="DP91" i="3"/>
  <c r="DR90" i="3"/>
  <c r="DQ90" i="3"/>
  <c r="DP90" i="3"/>
  <c r="DR89" i="3"/>
  <c r="DQ89" i="3"/>
  <c r="DP89" i="3"/>
  <c r="DR88" i="3"/>
  <c r="DQ88" i="3"/>
  <c r="DP88" i="3"/>
  <c r="DR86" i="3"/>
  <c r="DQ86" i="3"/>
  <c r="DP86" i="3"/>
  <c r="DR85" i="3"/>
  <c r="DQ85" i="3"/>
  <c r="DP85" i="3"/>
  <c r="DR84" i="3"/>
  <c r="DQ84" i="3"/>
  <c r="DP84" i="3"/>
  <c r="DR83" i="3"/>
  <c r="DQ83" i="3"/>
  <c r="DP83" i="3"/>
  <c r="DR82" i="3"/>
  <c r="DQ82" i="3"/>
  <c r="DP82" i="3"/>
  <c r="DR81" i="3"/>
  <c r="DQ81" i="3"/>
  <c r="DP81" i="3"/>
  <c r="DR80" i="3"/>
  <c r="DQ80" i="3"/>
  <c r="DP80" i="3"/>
  <c r="DR79" i="3"/>
  <c r="DQ79" i="3"/>
  <c r="DP79" i="3"/>
  <c r="DR78" i="3"/>
  <c r="DQ78" i="3"/>
  <c r="DP78" i="3"/>
  <c r="DR75" i="3"/>
  <c r="DQ75" i="3"/>
  <c r="DP75" i="3"/>
  <c r="DR74" i="3"/>
  <c r="DQ74" i="3"/>
  <c r="DP74" i="3"/>
  <c r="DR73" i="3"/>
  <c r="DQ73" i="3"/>
  <c r="DP73" i="3"/>
  <c r="DR72" i="3"/>
  <c r="DQ72" i="3"/>
  <c r="DP72" i="3"/>
  <c r="DR71" i="3"/>
  <c r="DQ71" i="3"/>
  <c r="DP71" i="3"/>
  <c r="DR70" i="3"/>
  <c r="DQ70" i="3"/>
  <c r="DP70" i="3"/>
  <c r="DR69" i="3"/>
  <c r="DQ69" i="3"/>
  <c r="DP69" i="3"/>
  <c r="DR68" i="3"/>
  <c r="DQ68" i="3"/>
  <c r="DP68" i="3"/>
  <c r="DR65" i="3"/>
  <c r="DQ65" i="3"/>
  <c r="DP65" i="3"/>
  <c r="DR64" i="3"/>
  <c r="DQ64" i="3"/>
  <c r="DP64" i="3"/>
  <c r="DR63" i="3"/>
  <c r="DQ63" i="3"/>
  <c r="DP63" i="3"/>
  <c r="DR62" i="3"/>
  <c r="DQ62" i="3"/>
  <c r="DP62" i="3"/>
  <c r="DR61" i="3"/>
  <c r="DQ61" i="3"/>
  <c r="DP61" i="3"/>
  <c r="DR60" i="3"/>
  <c r="DQ60" i="3"/>
  <c r="DP60" i="3"/>
  <c r="DR59" i="3"/>
  <c r="DQ59" i="3"/>
  <c r="DP59" i="3"/>
  <c r="DR58" i="3"/>
  <c r="DQ58" i="3"/>
  <c r="DP58" i="3"/>
  <c r="DR56" i="3"/>
  <c r="DQ56" i="3"/>
  <c r="DP56" i="3"/>
  <c r="DR55" i="3"/>
  <c r="DQ55" i="3"/>
  <c r="DP55" i="3"/>
  <c r="DR54" i="3"/>
  <c r="DQ54" i="3"/>
  <c r="DP54" i="3"/>
  <c r="DR53" i="3"/>
  <c r="DQ53" i="3"/>
  <c r="DP53" i="3"/>
  <c r="DR52" i="3"/>
  <c r="DQ52" i="3"/>
  <c r="DP52" i="3"/>
  <c r="DR51" i="3"/>
  <c r="DQ51" i="3"/>
  <c r="DP51" i="3"/>
  <c r="DR50" i="3"/>
  <c r="DQ50" i="3"/>
  <c r="DP50" i="3"/>
  <c r="DR49" i="3"/>
  <c r="DQ49" i="3"/>
  <c r="DP49" i="3"/>
  <c r="DR48" i="3"/>
  <c r="DQ48" i="3"/>
  <c r="DP48" i="3"/>
  <c r="DR45" i="3"/>
  <c r="DQ45" i="3"/>
  <c r="DP45" i="3"/>
  <c r="DR44" i="3"/>
  <c r="DQ44" i="3"/>
  <c r="DP44" i="3"/>
  <c r="DR43" i="3"/>
  <c r="DQ43" i="3"/>
  <c r="DP43" i="3"/>
  <c r="DR42" i="3"/>
  <c r="DQ42" i="3"/>
  <c r="DP42" i="3"/>
  <c r="DR41" i="3"/>
  <c r="DQ41" i="3"/>
  <c r="DP41" i="3"/>
  <c r="DR40" i="3"/>
  <c r="DQ40" i="3"/>
  <c r="DP40" i="3"/>
  <c r="DR39" i="3"/>
  <c r="DQ39" i="3"/>
  <c r="DP39" i="3"/>
  <c r="DR38" i="3"/>
  <c r="DQ38" i="3"/>
  <c r="DP38" i="3"/>
  <c r="DR37" i="3"/>
  <c r="DQ37" i="3"/>
  <c r="DP37" i="3"/>
  <c r="DR34" i="3"/>
  <c r="DQ34" i="3"/>
  <c r="DP34" i="3"/>
  <c r="DR33" i="3"/>
  <c r="DQ33" i="3"/>
  <c r="DP33" i="3"/>
  <c r="DR32" i="3"/>
  <c r="DQ32" i="3"/>
  <c r="DP32" i="3"/>
  <c r="DR31" i="3"/>
  <c r="DQ31" i="3"/>
  <c r="DP31" i="3"/>
  <c r="DR30" i="3"/>
  <c r="DQ30" i="3"/>
  <c r="DP30" i="3"/>
  <c r="DR29" i="3"/>
  <c r="DQ29" i="3"/>
  <c r="DP29" i="3"/>
  <c r="DR28" i="3"/>
  <c r="DQ28" i="3"/>
  <c r="DP28" i="3"/>
  <c r="DR27" i="3"/>
  <c r="DQ27" i="3"/>
  <c r="DP27" i="3"/>
  <c r="DR26" i="3"/>
  <c r="DQ26" i="3"/>
  <c r="DP26" i="3"/>
  <c r="DR25" i="3"/>
  <c r="DQ25" i="3"/>
  <c r="DP25" i="3"/>
  <c r="DR22" i="3"/>
  <c r="DQ22" i="3"/>
  <c r="DP22" i="3"/>
  <c r="DR21" i="3"/>
  <c r="DQ21" i="3"/>
  <c r="DP21" i="3"/>
  <c r="DR20" i="3"/>
  <c r="DQ20" i="3"/>
  <c r="DP20" i="3"/>
  <c r="DR19" i="3"/>
  <c r="DQ19" i="3"/>
  <c r="DP19" i="3"/>
  <c r="DR18" i="3"/>
  <c r="DQ18" i="3"/>
  <c r="DP18" i="3"/>
  <c r="DR17" i="3"/>
  <c r="DQ17" i="3"/>
  <c r="DP17" i="3"/>
  <c r="DR16" i="3"/>
  <c r="DQ16" i="3"/>
  <c r="DP16" i="3"/>
  <c r="DR15" i="3"/>
  <c r="DQ15" i="3"/>
  <c r="DP15" i="3"/>
  <c r="DR14" i="3"/>
  <c r="DQ14" i="3"/>
  <c r="DP14" i="3"/>
  <c r="DR13" i="3"/>
  <c r="DQ13" i="3"/>
  <c r="DP13" i="3"/>
  <c r="DR11" i="3"/>
  <c r="DQ11" i="3"/>
  <c r="DP11" i="3"/>
  <c r="DR10" i="3"/>
  <c r="DQ10" i="3"/>
  <c r="DP10" i="3"/>
  <c r="DR9" i="3"/>
  <c r="DQ9" i="3"/>
  <c r="DP9" i="3"/>
  <c r="DR8" i="3"/>
  <c r="DQ8" i="3"/>
  <c r="DP8" i="3"/>
  <c r="DR7" i="3"/>
  <c r="DQ7" i="3"/>
  <c r="DP7" i="3"/>
  <c r="DR6" i="3"/>
  <c r="DQ6" i="3"/>
  <c r="DP6" i="3"/>
  <c r="DR5" i="3"/>
  <c r="DQ5" i="3"/>
  <c r="CL3" i="2" s="1"/>
  <c r="DP5" i="3"/>
  <c r="CL2" i="2" s="1"/>
  <c r="DR4" i="3"/>
  <c r="CL4" i="2" s="1"/>
  <c r="DQ4" i="3"/>
  <c r="DP4" i="3"/>
  <c r="DR3" i="3"/>
  <c r="DQ3" i="3"/>
  <c r="CM3" i="2" s="1"/>
  <c r="DP3" i="3"/>
  <c r="DR2" i="3"/>
  <c r="CM4" i="2" s="1"/>
  <c r="DQ2" i="3"/>
  <c r="DP2" i="3"/>
  <c r="CM2" i="2" s="1"/>
  <c r="DN125" i="3"/>
  <c r="DM125" i="3"/>
  <c r="DL125" i="3"/>
  <c r="DN124" i="3"/>
  <c r="DM124" i="3"/>
  <c r="DL124" i="3"/>
  <c r="DN123" i="3"/>
  <c r="DM123" i="3"/>
  <c r="DL123" i="3"/>
  <c r="DN122" i="3"/>
  <c r="DM122" i="3"/>
  <c r="DL122" i="3"/>
  <c r="DN121" i="3"/>
  <c r="DM121" i="3"/>
  <c r="DL121" i="3"/>
  <c r="DN120" i="3"/>
  <c r="DM120" i="3"/>
  <c r="DL120" i="3"/>
  <c r="DN119" i="3"/>
  <c r="DM119" i="3"/>
  <c r="DL119" i="3"/>
  <c r="DN115" i="3"/>
  <c r="DM115" i="3"/>
  <c r="DL115" i="3"/>
  <c r="DN114" i="3"/>
  <c r="DM114" i="3"/>
  <c r="DL114" i="3"/>
  <c r="DN113" i="3"/>
  <c r="DM113" i="3"/>
  <c r="DL113" i="3"/>
  <c r="DN112" i="3"/>
  <c r="DM112" i="3"/>
  <c r="DL112" i="3"/>
  <c r="DN111" i="3"/>
  <c r="DM111" i="3"/>
  <c r="DL111" i="3"/>
  <c r="DN110" i="3"/>
  <c r="DM110" i="3"/>
  <c r="DL110" i="3"/>
  <c r="DN106" i="3"/>
  <c r="DM106" i="3"/>
  <c r="DL106" i="3"/>
  <c r="DN105" i="3"/>
  <c r="DM105" i="3"/>
  <c r="DL105" i="3"/>
  <c r="DN104" i="3"/>
  <c r="DM104" i="3"/>
  <c r="DL104" i="3"/>
  <c r="DN103" i="3"/>
  <c r="DM103" i="3"/>
  <c r="DL103" i="3"/>
  <c r="DN102" i="3"/>
  <c r="DM102" i="3"/>
  <c r="DL102" i="3"/>
  <c r="DN101" i="3"/>
  <c r="DM101" i="3"/>
  <c r="DL101" i="3"/>
  <c r="DN100" i="3"/>
  <c r="DM100" i="3"/>
  <c r="DL100" i="3"/>
  <c r="DN99" i="3"/>
  <c r="DM99" i="3"/>
  <c r="DL99" i="3"/>
  <c r="DN96" i="3"/>
  <c r="DM96" i="3"/>
  <c r="DL96" i="3"/>
  <c r="DN95" i="3"/>
  <c r="DM95" i="3"/>
  <c r="DL95" i="3"/>
  <c r="DN94" i="3"/>
  <c r="DM94" i="3"/>
  <c r="DL94" i="3"/>
  <c r="DN93" i="3"/>
  <c r="DM93" i="3"/>
  <c r="DL93" i="3"/>
  <c r="DN92" i="3"/>
  <c r="DM92" i="3"/>
  <c r="DL92" i="3"/>
  <c r="DN91" i="3"/>
  <c r="DM91" i="3"/>
  <c r="DL91" i="3"/>
  <c r="DN90" i="3"/>
  <c r="DM90" i="3"/>
  <c r="DL90" i="3"/>
  <c r="DN89" i="3"/>
  <c r="DM89" i="3"/>
  <c r="DL89" i="3"/>
  <c r="DN88" i="3"/>
  <c r="DM88" i="3"/>
  <c r="DL88" i="3"/>
  <c r="DN85" i="3"/>
  <c r="DM85" i="3"/>
  <c r="DL85" i="3"/>
  <c r="DN84" i="3"/>
  <c r="DM84" i="3"/>
  <c r="DL84" i="3"/>
  <c r="DN83" i="3"/>
  <c r="DM83" i="3"/>
  <c r="DL83" i="3"/>
  <c r="DN82" i="3"/>
  <c r="DM82" i="3"/>
  <c r="DL82" i="3"/>
  <c r="DN81" i="3"/>
  <c r="DM81" i="3"/>
  <c r="DL81" i="3"/>
  <c r="DN80" i="3"/>
  <c r="DM80" i="3"/>
  <c r="DL80" i="3"/>
  <c r="DN79" i="3"/>
  <c r="DM79" i="3"/>
  <c r="DL79" i="3"/>
  <c r="DN78" i="3"/>
  <c r="DM78" i="3"/>
  <c r="DL78" i="3"/>
  <c r="DN74" i="3"/>
  <c r="DM74" i="3"/>
  <c r="DL74" i="3"/>
  <c r="DN73" i="3"/>
  <c r="DM73" i="3"/>
  <c r="DL73" i="3"/>
  <c r="DN72" i="3"/>
  <c r="DM72" i="3"/>
  <c r="DL72" i="3"/>
  <c r="DN71" i="3"/>
  <c r="DM71" i="3"/>
  <c r="DL71" i="3"/>
  <c r="DN70" i="3"/>
  <c r="DM70" i="3"/>
  <c r="DL70" i="3"/>
  <c r="DN69" i="3"/>
  <c r="DM69" i="3"/>
  <c r="DL69" i="3"/>
  <c r="DN68" i="3"/>
  <c r="DM68" i="3"/>
  <c r="DL68" i="3"/>
  <c r="DN64" i="3"/>
  <c r="DM64" i="3"/>
  <c r="DL64" i="3"/>
  <c r="DN63" i="3"/>
  <c r="DM63" i="3"/>
  <c r="DL63" i="3"/>
  <c r="DN62" i="3"/>
  <c r="DM62" i="3"/>
  <c r="DL62" i="3"/>
  <c r="DN61" i="3"/>
  <c r="DM61" i="3"/>
  <c r="DL61" i="3"/>
  <c r="DN60" i="3"/>
  <c r="DM60" i="3"/>
  <c r="DL60" i="3"/>
  <c r="DN59" i="3"/>
  <c r="DM59" i="3"/>
  <c r="DL59" i="3"/>
  <c r="DN58" i="3"/>
  <c r="DM58" i="3"/>
  <c r="DL58" i="3"/>
  <c r="DN54" i="3"/>
  <c r="DM54" i="3"/>
  <c r="DL54" i="3"/>
  <c r="DN53" i="3"/>
  <c r="DM53" i="3"/>
  <c r="DL53" i="3"/>
  <c r="DN52" i="3"/>
  <c r="DM52" i="3"/>
  <c r="DL52" i="3"/>
  <c r="DN51" i="3"/>
  <c r="DM51" i="3"/>
  <c r="DL51" i="3"/>
  <c r="DN50" i="3"/>
  <c r="DM50" i="3"/>
  <c r="DL50" i="3"/>
  <c r="DN49" i="3"/>
  <c r="DM49" i="3"/>
  <c r="DL49" i="3"/>
  <c r="DN48" i="3"/>
  <c r="DM48" i="3"/>
  <c r="DL48" i="3"/>
  <c r="DN44" i="3"/>
  <c r="DM44" i="3"/>
  <c r="DL44" i="3"/>
  <c r="DN43" i="3"/>
  <c r="DM43" i="3"/>
  <c r="DL43" i="3"/>
  <c r="DN42" i="3"/>
  <c r="DM42" i="3"/>
  <c r="DL42" i="3"/>
  <c r="DN41" i="3"/>
  <c r="DM41" i="3"/>
  <c r="DL41" i="3"/>
  <c r="DN40" i="3"/>
  <c r="DM40" i="3"/>
  <c r="DL40" i="3"/>
  <c r="DN39" i="3"/>
  <c r="DM39" i="3"/>
  <c r="DL39" i="3"/>
  <c r="DN38" i="3"/>
  <c r="DM38" i="3"/>
  <c r="DL38" i="3"/>
  <c r="DN37" i="3"/>
  <c r="DM37" i="3"/>
  <c r="DL37" i="3"/>
  <c r="DN33" i="3"/>
  <c r="DM33" i="3"/>
  <c r="DL33" i="3"/>
  <c r="DN32" i="3"/>
  <c r="DM32" i="3"/>
  <c r="DL32" i="3"/>
  <c r="DN31" i="3"/>
  <c r="DM31" i="3"/>
  <c r="DL31" i="3"/>
  <c r="DN30" i="3"/>
  <c r="DM30" i="3"/>
  <c r="DL30" i="3"/>
  <c r="DN29" i="3"/>
  <c r="DM29" i="3"/>
  <c r="DL29" i="3"/>
  <c r="DN28" i="3"/>
  <c r="DM28" i="3"/>
  <c r="DL28" i="3"/>
  <c r="DN27" i="3"/>
  <c r="DM27" i="3"/>
  <c r="DL27" i="3"/>
  <c r="DN26" i="3"/>
  <c r="DM26" i="3"/>
  <c r="DL26" i="3"/>
  <c r="DN25" i="3"/>
  <c r="DM25" i="3"/>
  <c r="DL25" i="3"/>
  <c r="DN21" i="3"/>
  <c r="DM21" i="3"/>
  <c r="DL21" i="3"/>
  <c r="DN20" i="3"/>
  <c r="DM20" i="3"/>
  <c r="DL20" i="3"/>
  <c r="DN19" i="3"/>
  <c r="DM19" i="3"/>
  <c r="DL19" i="3"/>
  <c r="DN18" i="3"/>
  <c r="DM18" i="3"/>
  <c r="DL18" i="3"/>
  <c r="DN17" i="3"/>
  <c r="DM17" i="3"/>
  <c r="DL17" i="3"/>
  <c r="DN16" i="3"/>
  <c r="DM16" i="3"/>
  <c r="DL16" i="3"/>
  <c r="DN15" i="3"/>
  <c r="DM15" i="3"/>
  <c r="DL15" i="3"/>
  <c r="DN14" i="3"/>
  <c r="DM14" i="3"/>
  <c r="DL14" i="3"/>
  <c r="DN13" i="3"/>
  <c r="DM13" i="3"/>
  <c r="DL13" i="3"/>
  <c r="DN10" i="3"/>
  <c r="DM10" i="3"/>
  <c r="DL10" i="3"/>
  <c r="DN9" i="3"/>
  <c r="DM9" i="3"/>
  <c r="DL9" i="3"/>
  <c r="DN8" i="3"/>
  <c r="DM8" i="3"/>
  <c r="DL8" i="3"/>
  <c r="DN7" i="3"/>
  <c r="DM7" i="3"/>
  <c r="DL7" i="3"/>
  <c r="DN6" i="3"/>
  <c r="DM6" i="3"/>
  <c r="DL6" i="3"/>
  <c r="DN5" i="3"/>
  <c r="DM5" i="3"/>
  <c r="DL5" i="3"/>
  <c r="DN4" i="3"/>
  <c r="DM4" i="3"/>
  <c r="DL4" i="3"/>
  <c r="DN3" i="3"/>
  <c r="DM3" i="3"/>
  <c r="DL3" i="3"/>
  <c r="CI2" i="2" s="1"/>
  <c r="DN2" i="3"/>
  <c r="CI4" i="2" s="1"/>
  <c r="DM2" i="3"/>
  <c r="CI3" i="2" s="1"/>
  <c r="DL2" i="3"/>
  <c r="CH2" i="2" s="1"/>
  <c r="DK125" i="3"/>
  <c r="DJ125" i="3"/>
  <c r="DI125" i="3"/>
  <c r="DK124" i="3"/>
  <c r="DJ124" i="3"/>
  <c r="DI124" i="3"/>
  <c r="DK123" i="3"/>
  <c r="DJ123" i="3"/>
  <c r="DI123" i="3"/>
  <c r="DK122" i="3"/>
  <c r="DJ122" i="3"/>
  <c r="DI122" i="3"/>
  <c r="DK121" i="3"/>
  <c r="DJ121" i="3"/>
  <c r="DI121" i="3"/>
  <c r="DK120" i="3"/>
  <c r="DJ120" i="3"/>
  <c r="DI120" i="3"/>
  <c r="DK119" i="3"/>
  <c r="DJ119" i="3"/>
  <c r="DI119" i="3"/>
  <c r="DK115" i="3"/>
  <c r="DJ115" i="3"/>
  <c r="DI115" i="3"/>
  <c r="DK114" i="3"/>
  <c r="DJ114" i="3"/>
  <c r="DI114" i="3"/>
  <c r="DK113" i="3"/>
  <c r="DJ113" i="3"/>
  <c r="DI113" i="3"/>
  <c r="DK112" i="3"/>
  <c r="DJ112" i="3"/>
  <c r="DI112" i="3"/>
  <c r="DK111" i="3"/>
  <c r="DJ111" i="3"/>
  <c r="DI111" i="3"/>
  <c r="DK110" i="3"/>
  <c r="DJ110" i="3"/>
  <c r="DI110" i="3"/>
  <c r="DK107" i="3"/>
  <c r="DJ107" i="3"/>
  <c r="DI107" i="3"/>
  <c r="DK106" i="3"/>
  <c r="DJ106" i="3"/>
  <c r="DI106" i="3"/>
  <c r="DK105" i="3"/>
  <c r="DJ105" i="3"/>
  <c r="DI105" i="3"/>
  <c r="DK104" i="3"/>
  <c r="DJ104" i="3"/>
  <c r="DI104" i="3"/>
  <c r="DK103" i="3"/>
  <c r="DJ103" i="3"/>
  <c r="DI103" i="3"/>
  <c r="DK102" i="3"/>
  <c r="DJ102" i="3"/>
  <c r="DI102" i="3"/>
  <c r="DK101" i="3"/>
  <c r="DJ101" i="3"/>
  <c r="DI101" i="3"/>
  <c r="DK100" i="3"/>
  <c r="DJ100" i="3"/>
  <c r="DI100" i="3"/>
  <c r="DK99" i="3"/>
  <c r="DJ99" i="3"/>
  <c r="DI99" i="3"/>
  <c r="DK96" i="3"/>
  <c r="DJ96" i="3"/>
  <c r="DI96" i="3"/>
  <c r="DK95" i="3"/>
  <c r="DJ95" i="3"/>
  <c r="DI95" i="3"/>
  <c r="DK94" i="3"/>
  <c r="DJ94" i="3"/>
  <c r="DI94" i="3"/>
  <c r="DK93" i="3"/>
  <c r="DJ93" i="3"/>
  <c r="DI93" i="3"/>
  <c r="DK92" i="3"/>
  <c r="DJ92" i="3"/>
  <c r="DI92" i="3"/>
  <c r="DK91" i="3"/>
  <c r="DJ91" i="3"/>
  <c r="DI91" i="3"/>
  <c r="DK90" i="3"/>
  <c r="DJ90" i="3"/>
  <c r="DI90" i="3"/>
  <c r="DK89" i="3"/>
  <c r="DJ89" i="3"/>
  <c r="DI89" i="3"/>
  <c r="DK88" i="3"/>
  <c r="DJ88" i="3"/>
  <c r="DI88" i="3"/>
  <c r="DK85" i="3"/>
  <c r="DJ85" i="3"/>
  <c r="DI85" i="3"/>
  <c r="DK84" i="3"/>
  <c r="DJ84" i="3"/>
  <c r="DI84" i="3"/>
  <c r="DK83" i="3"/>
  <c r="DJ83" i="3"/>
  <c r="DI83" i="3"/>
  <c r="DK82" i="3"/>
  <c r="DJ82" i="3"/>
  <c r="DI82" i="3"/>
  <c r="DK81" i="3"/>
  <c r="DJ81" i="3"/>
  <c r="DI81" i="3"/>
  <c r="DK80" i="3"/>
  <c r="DJ80" i="3"/>
  <c r="DI80" i="3"/>
  <c r="DK79" i="3"/>
  <c r="DJ79" i="3"/>
  <c r="DI79" i="3"/>
  <c r="DK78" i="3"/>
  <c r="DJ78" i="3"/>
  <c r="DI78" i="3"/>
  <c r="DK74" i="3"/>
  <c r="DJ74" i="3"/>
  <c r="DI74" i="3"/>
  <c r="DK73" i="3"/>
  <c r="DJ73" i="3"/>
  <c r="DI73" i="3"/>
  <c r="DK72" i="3"/>
  <c r="DJ72" i="3"/>
  <c r="DI72" i="3"/>
  <c r="DK71" i="3"/>
  <c r="DJ71" i="3"/>
  <c r="DI71" i="3"/>
  <c r="DK70" i="3"/>
  <c r="DJ70" i="3"/>
  <c r="DI70" i="3"/>
  <c r="DK69" i="3"/>
  <c r="DJ69" i="3"/>
  <c r="DI69" i="3"/>
  <c r="DK68" i="3"/>
  <c r="DJ68" i="3"/>
  <c r="DI68" i="3"/>
  <c r="DK64" i="3"/>
  <c r="DJ64" i="3"/>
  <c r="DI64" i="3"/>
  <c r="DK63" i="3"/>
  <c r="DJ63" i="3"/>
  <c r="DI63" i="3"/>
  <c r="DK62" i="3"/>
  <c r="DJ62" i="3"/>
  <c r="DI62" i="3"/>
  <c r="DK61" i="3"/>
  <c r="DJ61" i="3"/>
  <c r="DI61" i="3"/>
  <c r="DK60" i="3"/>
  <c r="DJ60" i="3"/>
  <c r="DI60" i="3"/>
  <c r="DK59" i="3"/>
  <c r="DJ59" i="3"/>
  <c r="DI59" i="3"/>
  <c r="DK58" i="3"/>
  <c r="DJ58" i="3"/>
  <c r="DI58" i="3"/>
  <c r="DK54" i="3"/>
  <c r="DJ54" i="3"/>
  <c r="DI54" i="3"/>
  <c r="DK53" i="3"/>
  <c r="DJ53" i="3"/>
  <c r="DI53" i="3"/>
  <c r="DK52" i="3"/>
  <c r="DJ52" i="3"/>
  <c r="DI52" i="3"/>
  <c r="DK51" i="3"/>
  <c r="DJ51" i="3"/>
  <c r="DI51" i="3"/>
  <c r="DK50" i="3"/>
  <c r="DJ50" i="3"/>
  <c r="DI50" i="3"/>
  <c r="DK49" i="3"/>
  <c r="DJ49" i="3"/>
  <c r="DI49" i="3"/>
  <c r="DK48" i="3"/>
  <c r="DJ48" i="3"/>
  <c r="DI48" i="3"/>
  <c r="DK44" i="3"/>
  <c r="DJ44" i="3"/>
  <c r="DI44" i="3"/>
  <c r="DK43" i="3"/>
  <c r="DJ43" i="3"/>
  <c r="DI43" i="3"/>
  <c r="DK42" i="3"/>
  <c r="DJ42" i="3"/>
  <c r="DI42" i="3"/>
  <c r="DK41" i="3"/>
  <c r="DJ41" i="3"/>
  <c r="DI41" i="3"/>
  <c r="DK40" i="3"/>
  <c r="DJ40" i="3"/>
  <c r="DI40" i="3"/>
  <c r="DK39" i="3"/>
  <c r="DJ39" i="3"/>
  <c r="DI39" i="3"/>
  <c r="DK38" i="3"/>
  <c r="DJ38" i="3"/>
  <c r="DI38" i="3"/>
  <c r="DK37" i="3"/>
  <c r="DJ37" i="3"/>
  <c r="DI37" i="3"/>
  <c r="DK34" i="3"/>
  <c r="DJ34" i="3"/>
  <c r="DI34" i="3"/>
  <c r="DK33" i="3"/>
  <c r="DJ33" i="3"/>
  <c r="DI33" i="3"/>
  <c r="DK32" i="3"/>
  <c r="DJ32" i="3"/>
  <c r="DI32" i="3"/>
  <c r="DK31" i="3"/>
  <c r="DJ31" i="3"/>
  <c r="DI31" i="3"/>
  <c r="DK30" i="3"/>
  <c r="DJ30" i="3"/>
  <c r="DI30" i="3"/>
  <c r="DK29" i="3"/>
  <c r="DJ29" i="3"/>
  <c r="DI29" i="3"/>
  <c r="DK28" i="3"/>
  <c r="DJ28" i="3"/>
  <c r="DI28" i="3"/>
  <c r="DK27" i="3"/>
  <c r="DJ27" i="3"/>
  <c r="DI27" i="3"/>
  <c r="DK26" i="3"/>
  <c r="DJ26" i="3"/>
  <c r="DI26" i="3"/>
  <c r="DK25" i="3"/>
  <c r="DJ25" i="3"/>
  <c r="DI25" i="3"/>
  <c r="DK22" i="3"/>
  <c r="DJ22" i="3"/>
  <c r="DI22" i="3"/>
  <c r="DK21" i="3"/>
  <c r="DJ21" i="3"/>
  <c r="DI21" i="3"/>
  <c r="DK20" i="3"/>
  <c r="DJ20" i="3"/>
  <c r="DI20" i="3"/>
  <c r="DK19" i="3"/>
  <c r="DJ19" i="3"/>
  <c r="DI19" i="3"/>
  <c r="DK18" i="3"/>
  <c r="DJ18" i="3"/>
  <c r="DI18" i="3"/>
  <c r="DK17" i="3"/>
  <c r="DJ17" i="3"/>
  <c r="DI17" i="3"/>
  <c r="DK16" i="3"/>
  <c r="DJ16" i="3"/>
  <c r="DI16" i="3"/>
  <c r="DK15" i="3"/>
  <c r="DJ15" i="3"/>
  <c r="DI15" i="3"/>
  <c r="DK14" i="3"/>
  <c r="DJ14" i="3"/>
  <c r="DI14" i="3"/>
  <c r="DK13" i="3"/>
  <c r="DJ13" i="3"/>
  <c r="DI13" i="3"/>
  <c r="DK10" i="3"/>
  <c r="DJ10" i="3"/>
  <c r="DI10" i="3"/>
  <c r="DK9" i="3"/>
  <c r="CE4" i="2" s="1"/>
  <c r="DJ9" i="3"/>
  <c r="DI9" i="3"/>
  <c r="DK8" i="3"/>
  <c r="DJ8" i="3"/>
  <c r="DI8" i="3"/>
  <c r="DK7" i="3"/>
  <c r="DJ7" i="3"/>
  <c r="DI7" i="3"/>
  <c r="DK6" i="3"/>
  <c r="DJ6" i="3"/>
  <c r="DI6" i="3"/>
  <c r="DK5" i="3"/>
  <c r="DJ5" i="3"/>
  <c r="DI5" i="3"/>
  <c r="DK4" i="3"/>
  <c r="DJ4" i="3"/>
  <c r="DI4" i="3"/>
  <c r="CE2" i="2" s="1"/>
  <c r="DK3" i="3"/>
  <c r="DJ3" i="3"/>
  <c r="DI3" i="3"/>
  <c r="DK2" i="3"/>
  <c r="CF4" i="2" s="1"/>
  <c r="DJ2" i="3"/>
  <c r="CF3" i="2" s="1"/>
  <c r="DI2" i="3"/>
  <c r="CF2" i="2" s="1"/>
  <c r="DH125" i="3"/>
  <c r="DG125" i="3"/>
  <c r="DF125" i="3"/>
  <c r="DH124" i="3"/>
  <c r="DG124" i="3"/>
  <c r="DF124" i="3"/>
  <c r="DH123" i="3"/>
  <c r="DG123" i="3"/>
  <c r="DF123" i="3"/>
  <c r="DH122" i="3"/>
  <c r="DG122" i="3"/>
  <c r="DF122" i="3"/>
  <c r="DH121" i="3"/>
  <c r="DG121" i="3"/>
  <c r="DF121" i="3"/>
  <c r="DH120" i="3"/>
  <c r="DG120" i="3"/>
  <c r="DF120" i="3"/>
  <c r="DH119" i="3"/>
  <c r="DG119" i="3"/>
  <c r="DF119" i="3"/>
  <c r="DH116" i="3"/>
  <c r="DG116" i="3"/>
  <c r="DF116" i="3"/>
  <c r="DH115" i="3"/>
  <c r="DG115" i="3"/>
  <c r="DF115" i="3"/>
  <c r="DH114" i="3"/>
  <c r="DG114" i="3"/>
  <c r="DF114" i="3"/>
  <c r="DH113" i="3"/>
  <c r="DG113" i="3"/>
  <c r="DF113" i="3"/>
  <c r="DH112" i="3"/>
  <c r="DG112" i="3"/>
  <c r="DF112" i="3"/>
  <c r="DH111" i="3"/>
  <c r="DG111" i="3"/>
  <c r="DF111" i="3"/>
  <c r="DH110" i="3"/>
  <c r="DG110" i="3"/>
  <c r="DF110" i="3"/>
  <c r="DH106" i="3"/>
  <c r="DG106" i="3"/>
  <c r="DF106" i="3"/>
  <c r="DH105" i="3"/>
  <c r="DG105" i="3"/>
  <c r="DF105" i="3"/>
  <c r="DH104" i="3"/>
  <c r="DG104" i="3"/>
  <c r="DF104" i="3"/>
  <c r="DH103" i="3"/>
  <c r="DG103" i="3"/>
  <c r="DF103" i="3"/>
  <c r="DH102" i="3"/>
  <c r="DG102" i="3"/>
  <c r="DF102" i="3"/>
  <c r="DH101" i="3"/>
  <c r="DG101" i="3"/>
  <c r="DF101" i="3"/>
  <c r="DH100" i="3"/>
  <c r="DG100" i="3"/>
  <c r="DF100" i="3"/>
  <c r="DH99" i="3"/>
  <c r="DG99" i="3"/>
  <c r="DF99" i="3"/>
  <c r="DH96" i="3"/>
  <c r="DG96" i="3"/>
  <c r="DF96" i="3"/>
  <c r="DH95" i="3"/>
  <c r="DG95" i="3"/>
  <c r="DF95" i="3"/>
  <c r="DH94" i="3"/>
  <c r="DG94" i="3"/>
  <c r="DF94" i="3"/>
  <c r="DH93" i="3"/>
  <c r="DG93" i="3"/>
  <c r="DF93" i="3"/>
  <c r="DH92" i="3"/>
  <c r="DG92" i="3"/>
  <c r="DF92" i="3"/>
  <c r="DH91" i="3"/>
  <c r="DG91" i="3"/>
  <c r="DF91" i="3"/>
  <c r="DH90" i="3"/>
  <c r="DG90" i="3"/>
  <c r="DF90" i="3"/>
  <c r="DH89" i="3"/>
  <c r="DG89" i="3"/>
  <c r="DF89" i="3"/>
  <c r="DH88" i="3"/>
  <c r="DG88" i="3"/>
  <c r="DF88" i="3"/>
  <c r="DH84" i="3"/>
  <c r="DG84" i="3"/>
  <c r="DF84" i="3"/>
  <c r="DH83" i="3"/>
  <c r="DG83" i="3"/>
  <c r="DF83" i="3"/>
  <c r="DH82" i="3"/>
  <c r="DG82" i="3"/>
  <c r="DF82" i="3"/>
  <c r="DH81" i="3"/>
  <c r="DG81" i="3"/>
  <c r="DF81" i="3"/>
  <c r="DH80" i="3"/>
  <c r="DG80" i="3"/>
  <c r="DF80" i="3"/>
  <c r="DH79" i="3"/>
  <c r="DG79" i="3"/>
  <c r="DF79" i="3"/>
  <c r="DH78" i="3"/>
  <c r="DG78" i="3"/>
  <c r="DF78" i="3"/>
  <c r="DH74" i="3"/>
  <c r="DG74" i="3"/>
  <c r="DF74" i="3"/>
  <c r="DH73" i="3"/>
  <c r="DG73" i="3"/>
  <c r="DF73" i="3"/>
  <c r="DH72" i="3"/>
  <c r="DG72" i="3"/>
  <c r="DF72" i="3"/>
  <c r="DH71" i="3"/>
  <c r="DG71" i="3"/>
  <c r="DF71" i="3"/>
  <c r="DH70" i="3"/>
  <c r="DG70" i="3"/>
  <c r="DF70" i="3"/>
  <c r="DH69" i="3"/>
  <c r="DG69" i="3"/>
  <c r="DF69" i="3"/>
  <c r="DH68" i="3"/>
  <c r="DG68" i="3"/>
  <c r="DF68" i="3"/>
  <c r="DH65" i="3"/>
  <c r="DG65" i="3"/>
  <c r="DF65" i="3"/>
  <c r="DH64" i="3"/>
  <c r="DG64" i="3"/>
  <c r="DF64" i="3"/>
  <c r="DH63" i="3"/>
  <c r="DG63" i="3"/>
  <c r="DF63" i="3"/>
  <c r="DH62" i="3"/>
  <c r="DG62" i="3"/>
  <c r="DF62" i="3"/>
  <c r="DH61" i="3"/>
  <c r="DG61" i="3"/>
  <c r="DF61" i="3"/>
  <c r="DH60" i="3"/>
  <c r="DG60" i="3"/>
  <c r="DF60" i="3"/>
  <c r="DH59" i="3"/>
  <c r="DG59" i="3"/>
  <c r="DF59" i="3"/>
  <c r="DH58" i="3"/>
  <c r="DG58" i="3"/>
  <c r="DF58" i="3"/>
  <c r="DH54" i="3"/>
  <c r="DG54" i="3"/>
  <c r="DF54" i="3"/>
  <c r="DH53" i="3"/>
  <c r="DG53" i="3"/>
  <c r="DF53" i="3"/>
  <c r="DH52" i="3"/>
  <c r="DG52" i="3"/>
  <c r="DF52" i="3"/>
  <c r="DH51" i="3"/>
  <c r="DG51" i="3"/>
  <c r="DF51" i="3"/>
  <c r="DH50" i="3"/>
  <c r="DG50" i="3"/>
  <c r="DF50" i="3"/>
  <c r="DH49" i="3"/>
  <c r="DG49" i="3"/>
  <c r="DF49" i="3"/>
  <c r="DH48" i="3"/>
  <c r="DG48" i="3"/>
  <c r="DF48" i="3"/>
  <c r="DH45" i="3"/>
  <c r="DG45" i="3"/>
  <c r="DF45" i="3"/>
  <c r="DH44" i="3"/>
  <c r="DG44" i="3"/>
  <c r="DF44" i="3"/>
  <c r="DH43" i="3"/>
  <c r="DG43" i="3"/>
  <c r="DF43" i="3"/>
  <c r="DH42" i="3"/>
  <c r="DG42" i="3"/>
  <c r="DF42" i="3"/>
  <c r="DH41" i="3"/>
  <c r="DG41" i="3"/>
  <c r="DF41" i="3"/>
  <c r="DH40" i="3"/>
  <c r="DG40" i="3"/>
  <c r="DF40" i="3"/>
  <c r="DH39" i="3"/>
  <c r="DG39" i="3"/>
  <c r="DF39" i="3"/>
  <c r="DH38" i="3"/>
  <c r="DG38" i="3"/>
  <c r="DF38" i="3"/>
  <c r="DH37" i="3"/>
  <c r="DG37" i="3"/>
  <c r="DF37" i="3"/>
  <c r="DH34" i="3"/>
  <c r="DG34" i="3"/>
  <c r="DF34" i="3"/>
  <c r="DH33" i="3"/>
  <c r="DG33" i="3"/>
  <c r="DF33" i="3"/>
  <c r="DH32" i="3"/>
  <c r="DG32" i="3"/>
  <c r="DF32" i="3"/>
  <c r="DH31" i="3"/>
  <c r="DG31" i="3"/>
  <c r="DF31" i="3"/>
  <c r="DH30" i="3"/>
  <c r="DG30" i="3"/>
  <c r="DF30" i="3"/>
  <c r="DH29" i="3"/>
  <c r="DG29" i="3"/>
  <c r="DF29" i="3"/>
  <c r="DH28" i="3"/>
  <c r="DG28" i="3"/>
  <c r="DF28" i="3"/>
  <c r="DH27" i="3"/>
  <c r="DG27" i="3"/>
  <c r="DF27" i="3"/>
  <c r="DH26" i="3"/>
  <c r="DG26" i="3"/>
  <c r="DF26" i="3"/>
  <c r="DH25" i="3"/>
  <c r="DG25" i="3"/>
  <c r="DF25" i="3"/>
  <c r="DH22" i="3"/>
  <c r="DG22" i="3"/>
  <c r="DF22" i="3"/>
  <c r="DH21" i="3"/>
  <c r="DG21" i="3"/>
  <c r="DF21" i="3"/>
  <c r="DH20" i="3"/>
  <c r="DG20" i="3"/>
  <c r="DF20" i="3"/>
  <c r="DH19" i="3"/>
  <c r="DG19" i="3"/>
  <c r="DF19" i="3"/>
  <c r="DH18" i="3"/>
  <c r="CC4" i="2" s="1"/>
  <c r="DG18" i="3"/>
  <c r="DF18" i="3"/>
  <c r="DH17" i="3"/>
  <c r="DG17" i="3"/>
  <c r="DF17" i="3"/>
  <c r="DH16" i="3"/>
  <c r="DG16" i="3"/>
  <c r="DF16" i="3"/>
  <c r="DH15" i="3"/>
  <c r="DG15" i="3"/>
  <c r="DF15" i="3"/>
  <c r="DH14" i="3"/>
  <c r="DG14" i="3"/>
  <c r="DF14" i="3"/>
  <c r="DH13" i="3"/>
  <c r="DG13" i="3"/>
  <c r="DF13" i="3"/>
  <c r="DH9" i="3"/>
  <c r="DG9" i="3"/>
  <c r="DF9" i="3"/>
  <c r="DH8" i="3"/>
  <c r="DG8" i="3"/>
  <c r="DF8" i="3"/>
  <c r="DH7" i="3"/>
  <c r="DG7" i="3"/>
  <c r="DF7" i="3"/>
  <c r="DH6" i="3"/>
  <c r="DG6" i="3"/>
  <c r="DF6" i="3"/>
  <c r="DH5" i="3"/>
  <c r="DG5" i="3"/>
  <c r="DF5" i="3"/>
  <c r="DH4" i="3"/>
  <c r="CB4" i="2" s="1"/>
  <c r="DG4" i="3"/>
  <c r="DF4" i="3"/>
  <c r="CB2" i="2" s="1"/>
  <c r="DH3" i="3"/>
  <c r="DG3" i="3"/>
  <c r="DF3" i="3"/>
  <c r="DH2" i="3"/>
  <c r="DG2" i="3"/>
  <c r="CC3" i="2" s="1"/>
  <c r="DF2" i="3"/>
  <c r="DE126" i="3"/>
  <c r="DD126" i="3"/>
  <c r="DC126" i="3"/>
  <c r="DE125" i="3"/>
  <c r="DD125" i="3"/>
  <c r="DC125" i="3"/>
  <c r="DE124" i="3"/>
  <c r="DD124" i="3"/>
  <c r="DC124" i="3"/>
  <c r="DE123" i="3"/>
  <c r="DD123" i="3"/>
  <c r="DC123" i="3"/>
  <c r="DE122" i="3"/>
  <c r="DD122" i="3"/>
  <c r="DC122" i="3"/>
  <c r="DE121" i="3"/>
  <c r="DD121" i="3"/>
  <c r="DC121" i="3"/>
  <c r="DE120" i="3"/>
  <c r="DD120" i="3"/>
  <c r="DC120" i="3"/>
  <c r="DE119" i="3"/>
  <c r="DD119" i="3"/>
  <c r="DC119" i="3"/>
  <c r="DE116" i="3"/>
  <c r="DD116" i="3"/>
  <c r="DC116" i="3"/>
  <c r="DE115" i="3"/>
  <c r="DD115" i="3"/>
  <c r="DC115" i="3"/>
  <c r="DE114" i="3"/>
  <c r="DD114" i="3"/>
  <c r="DC114" i="3"/>
  <c r="DE113" i="3"/>
  <c r="DD113" i="3"/>
  <c r="DC113" i="3"/>
  <c r="DE112" i="3"/>
  <c r="DD112" i="3"/>
  <c r="DC112" i="3"/>
  <c r="DE111" i="3"/>
  <c r="DD111" i="3"/>
  <c r="DC111" i="3"/>
  <c r="DE110" i="3"/>
  <c r="DD110" i="3"/>
  <c r="DC110" i="3"/>
  <c r="DE106" i="3"/>
  <c r="DD106" i="3"/>
  <c r="DC106" i="3"/>
  <c r="DE105" i="3"/>
  <c r="DD105" i="3"/>
  <c r="DC105" i="3"/>
  <c r="DE104" i="3"/>
  <c r="DD104" i="3"/>
  <c r="DC104" i="3"/>
  <c r="DE103" i="3"/>
  <c r="DD103" i="3"/>
  <c r="DC103" i="3"/>
  <c r="DE102" i="3"/>
  <c r="DD102" i="3"/>
  <c r="DC102" i="3"/>
  <c r="DE101" i="3"/>
  <c r="DD101" i="3"/>
  <c r="DC101" i="3"/>
  <c r="DE100" i="3"/>
  <c r="DD100" i="3"/>
  <c r="DC100" i="3"/>
  <c r="DE99" i="3"/>
  <c r="DD99" i="3"/>
  <c r="DC99" i="3"/>
  <c r="DE95" i="3"/>
  <c r="DD95" i="3"/>
  <c r="DC95" i="3"/>
  <c r="DE94" i="3"/>
  <c r="DD94" i="3"/>
  <c r="DC94" i="3"/>
  <c r="DE93" i="3"/>
  <c r="DD93" i="3"/>
  <c r="DC93" i="3"/>
  <c r="DE92" i="3"/>
  <c r="DD92" i="3"/>
  <c r="DC92" i="3"/>
  <c r="DE91" i="3"/>
  <c r="DD91" i="3"/>
  <c r="DC91" i="3"/>
  <c r="DE90" i="3"/>
  <c r="DD90" i="3"/>
  <c r="DC90" i="3"/>
  <c r="DE89" i="3"/>
  <c r="DD89" i="3"/>
  <c r="DC89" i="3"/>
  <c r="DE88" i="3"/>
  <c r="DD88" i="3"/>
  <c r="DC88" i="3"/>
  <c r="DE85" i="3"/>
  <c r="DD85" i="3"/>
  <c r="DC85" i="3"/>
  <c r="DE84" i="3"/>
  <c r="DD84" i="3"/>
  <c r="DC84" i="3"/>
  <c r="DE83" i="3"/>
  <c r="DD83" i="3"/>
  <c r="DC83" i="3"/>
  <c r="DE82" i="3"/>
  <c r="DD82" i="3"/>
  <c r="DC82" i="3"/>
  <c r="DE81" i="3"/>
  <c r="DD81" i="3"/>
  <c r="DC81" i="3"/>
  <c r="DE80" i="3"/>
  <c r="DD80" i="3"/>
  <c r="DC80" i="3"/>
  <c r="DE79" i="3"/>
  <c r="DD79" i="3"/>
  <c r="DC79" i="3"/>
  <c r="DE78" i="3"/>
  <c r="DD78" i="3"/>
  <c r="DC78" i="3"/>
  <c r="DE75" i="3"/>
  <c r="DD75" i="3"/>
  <c r="DC75" i="3"/>
  <c r="DE74" i="3"/>
  <c r="DD74" i="3"/>
  <c r="DC74" i="3"/>
  <c r="DE73" i="3"/>
  <c r="DD73" i="3"/>
  <c r="DC73" i="3"/>
  <c r="DE72" i="3"/>
  <c r="DD72" i="3"/>
  <c r="DC72" i="3"/>
  <c r="DE71" i="3"/>
  <c r="DD71" i="3"/>
  <c r="DC71" i="3"/>
  <c r="DE70" i="3"/>
  <c r="DD70" i="3"/>
  <c r="DC70" i="3"/>
  <c r="DE69" i="3"/>
  <c r="DD69" i="3"/>
  <c r="DC69" i="3"/>
  <c r="DE68" i="3"/>
  <c r="DD68" i="3"/>
  <c r="DC68" i="3"/>
  <c r="DE65" i="3"/>
  <c r="DD65" i="3"/>
  <c r="DC65" i="3"/>
  <c r="DE64" i="3"/>
  <c r="DD64" i="3"/>
  <c r="DC64" i="3"/>
  <c r="DE63" i="3"/>
  <c r="DD63" i="3"/>
  <c r="DC63" i="3"/>
  <c r="DE62" i="3"/>
  <c r="DD62" i="3"/>
  <c r="DC62" i="3"/>
  <c r="DE61" i="3"/>
  <c r="DD61" i="3"/>
  <c r="DC61" i="3"/>
  <c r="DE60" i="3"/>
  <c r="DD60" i="3"/>
  <c r="DC60" i="3"/>
  <c r="DE59" i="3"/>
  <c r="DD59" i="3"/>
  <c r="DC59" i="3"/>
  <c r="DE58" i="3"/>
  <c r="DD58" i="3"/>
  <c r="DC58" i="3"/>
  <c r="DE55" i="3"/>
  <c r="DD55" i="3"/>
  <c r="DC55" i="3"/>
  <c r="DE54" i="3"/>
  <c r="DD54" i="3"/>
  <c r="DC54" i="3"/>
  <c r="DE53" i="3"/>
  <c r="DD53" i="3"/>
  <c r="DC53" i="3"/>
  <c r="DE52" i="3"/>
  <c r="DD52" i="3"/>
  <c r="DC52" i="3"/>
  <c r="DE51" i="3"/>
  <c r="DD51" i="3"/>
  <c r="DC51" i="3"/>
  <c r="DE50" i="3"/>
  <c r="DD50" i="3"/>
  <c r="DC50" i="3"/>
  <c r="DE49" i="3"/>
  <c r="DD49" i="3"/>
  <c r="DC49" i="3"/>
  <c r="DE48" i="3"/>
  <c r="DD48" i="3"/>
  <c r="DC48" i="3"/>
  <c r="DE45" i="3"/>
  <c r="DD45" i="3"/>
  <c r="DC45" i="3"/>
  <c r="DE44" i="3"/>
  <c r="DD44" i="3"/>
  <c r="DC44" i="3"/>
  <c r="DE43" i="3"/>
  <c r="DD43" i="3"/>
  <c r="DC43" i="3"/>
  <c r="DE42" i="3"/>
  <c r="DD42" i="3"/>
  <c r="DC42" i="3"/>
  <c r="DE41" i="3"/>
  <c r="DD41" i="3"/>
  <c r="DC41" i="3"/>
  <c r="DE40" i="3"/>
  <c r="DD40" i="3"/>
  <c r="DC40" i="3"/>
  <c r="DE39" i="3"/>
  <c r="DD39" i="3"/>
  <c r="DC39" i="3"/>
  <c r="DE38" i="3"/>
  <c r="DD38" i="3"/>
  <c r="DC38" i="3"/>
  <c r="DE37" i="3"/>
  <c r="DD37" i="3"/>
  <c r="DC37" i="3"/>
  <c r="DE33" i="3"/>
  <c r="DD33" i="3"/>
  <c r="DC33" i="3"/>
  <c r="DE32" i="3"/>
  <c r="DD32" i="3"/>
  <c r="DC32" i="3"/>
  <c r="DE31" i="3"/>
  <c r="DD31" i="3"/>
  <c r="DC31" i="3"/>
  <c r="DE30" i="3"/>
  <c r="DD30" i="3"/>
  <c r="DC30" i="3"/>
  <c r="DE29" i="3"/>
  <c r="DD29" i="3"/>
  <c r="DC29" i="3"/>
  <c r="DE28" i="3"/>
  <c r="DD28" i="3"/>
  <c r="DC28" i="3"/>
  <c r="DE27" i="3"/>
  <c r="DD27" i="3"/>
  <c r="DC27" i="3"/>
  <c r="DE26" i="3"/>
  <c r="DD26" i="3"/>
  <c r="DC26" i="3"/>
  <c r="DE25" i="3"/>
  <c r="DD25" i="3"/>
  <c r="DC25" i="3"/>
  <c r="DE21" i="3"/>
  <c r="DD21" i="3"/>
  <c r="DC21" i="3"/>
  <c r="DE20" i="3"/>
  <c r="DD20" i="3"/>
  <c r="DC20" i="3"/>
  <c r="DE19" i="3"/>
  <c r="DD19" i="3"/>
  <c r="DC19" i="3"/>
  <c r="DE18" i="3"/>
  <c r="DD18" i="3"/>
  <c r="DC18" i="3"/>
  <c r="DE17" i="3"/>
  <c r="DD17" i="3"/>
  <c r="DC17" i="3"/>
  <c r="DE16" i="3"/>
  <c r="DD16" i="3"/>
  <c r="DC16" i="3"/>
  <c r="DE15" i="3"/>
  <c r="DD15" i="3"/>
  <c r="DC15" i="3"/>
  <c r="DE14" i="3"/>
  <c r="DD14" i="3"/>
  <c r="DC14" i="3"/>
  <c r="DE13" i="3"/>
  <c r="DD13" i="3"/>
  <c r="DC13" i="3"/>
  <c r="DE10" i="3"/>
  <c r="DD10" i="3"/>
  <c r="DC10" i="3"/>
  <c r="DE9" i="3"/>
  <c r="DD9" i="3"/>
  <c r="DC9" i="3"/>
  <c r="DE8" i="3"/>
  <c r="DD8" i="3"/>
  <c r="DC8" i="3"/>
  <c r="DE7" i="3"/>
  <c r="DD7" i="3"/>
  <c r="DC7" i="3"/>
  <c r="DE6" i="3"/>
  <c r="DD6" i="3"/>
  <c r="DC6" i="3"/>
  <c r="DE5" i="3"/>
  <c r="DD5" i="3"/>
  <c r="DC5" i="3"/>
  <c r="DE4" i="3"/>
  <c r="DD4" i="3"/>
  <c r="DC4" i="3"/>
  <c r="DE3" i="3"/>
  <c r="DD3" i="3"/>
  <c r="DC3" i="3"/>
  <c r="DE2" i="3"/>
  <c r="BZ4" i="2" s="1"/>
  <c r="DD2" i="3"/>
  <c r="BZ3" i="2" s="1"/>
  <c r="DC2" i="3"/>
  <c r="BZ2" i="2" s="1"/>
  <c r="BD125" i="3"/>
  <c r="AY125" i="3"/>
  <c r="BD124" i="3"/>
  <c r="AY124" i="3"/>
  <c r="BD123" i="3"/>
  <c r="AY123" i="3"/>
  <c r="BD122" i="3"/>
  <c r="AY122" i="3"/>
  <c r="BD121" i="3"/>
  <c r="AY121" i="3"/>
  <c r="BD120" i="3"/>
  <c r="AY120" i="3"/>
  <c r="BD119" i="3"/>
  <c r="AY119" i="3"/>
  <c r="BD115" i="3"/>
  <c r="AY115" i="3"/>
  <c r="BD114" i="3"/>
  <c r="AY114" i="3"/>
  <c r="BD113" i="3"/>
  <c r="AY113" i="3"/>
  <c r="BD112" i="3"/>
  <c r="AY112" i="3"/>
  <c r="BD111" i="3"/>
  <c r="AY111" i="3"/>
  <c r="BD110" i="3"/>
  <c r="AY110" i="3"/>
  <c r="BD106" i="3"/>
  <c r="AY106" i="3"/>
  <c r="BD105" i="3"/>
  <c r="AY105" i="3"/>
  <c r="BD104" i="3"/>
  <c r="AY104" i="3"/>
  <c r="BD103" i="3"/>
  <c r="AY103" i="3"/>
  <c r="BD102" i="3"/>
  <c r="AY102" i="3"/>
  <c r="BD101" i="3"/>
  <c r="AY101" i="3"/>
  <c r="BD100" i="3"/>
  <c r="AY100" i="3"/>
  <c r="BD99" i="3"/>
  <c r="AY99" i="3"/>
  <c r="BD96" i="3"/>
  <c r="AY96" i="3"/>
  <c r="BD95" i="3"/>
  <c r="AY95" i="3"/>
  <c r="BD94" i="3"/>
  <c r="AY94" i="3"/>
  <c r="BD93" i="3"/>
  <c r="AY93" i="3"/>
  <c r="BD92" i="3"/>
  <c r="AY92" i="3"/>
  <c r="BD91" i="3"/>
  <c r="AY91" i="3"/>
  <c r="BD90" i="3"/>
  <c r="AY90" i="3"/>
  <c r="BD89" i="3"/>
  <c r="AY89" i="3"/>
  <c r="BD88" i="3"/>
  <c r="AY88" i="3"/>
  <c r="BD85" i="3"/>
  <c r="AY85" i="3"/>
  <c r="BD84" i="3"/>
  <c r="AY84" i="3"/>
  <c r="BD83" i="3"/>
  <c r="AY83" i="3"/>
  <c r="BD82" i="3"/>
  <c r="AY82" i="3"/>
  <c r="BD81" i="3"/>
  <c r="AY81" i="3"/>
  <c r="BD80" i="3"/>
  <c r="AY80" i="3"/>
  <c r="BD79" i="3"/>
  <c r="AY79" i="3"/>
  <c r="BD78" i="3"/>
  <c r="AY78" i="3"/>
  <c r="BD74" i="3"/>
  <c r="AY74" i="3"/>
  <c r="BD73" i="3"/>
  <c r="AY73" i="3"/>
  <c r="BD72" i="3"/>
  <c r="AY72" i="3"/>
  <c r="BD71" i="3"/>
  <c r="AY71" i="3"/>
  <c r="BD70" i="3"/>
  <c r="AY70" i="3"/>
  <c r="BD69" i="3"/>
  <c r="AY69" i="3"/>
  <c r="BD68" i="3"/>
  <c r="AY68" i="3"/>
  <c r="BD64" i="3"/>
  <c r="AY64" i="3"/>
  <c r="BD63" i="3"/>
  <c r="AY63" i="3"/>
  <c r="BD62" i="3"/>
  <c r="AY62" i="3"/>
  <c r="BD61" i="3"/>
  <c r="AY61" i="3"/>
  <c r="BD60" i="3"/>
  <c r="AY60" i="3"/>
  <c r="BD59" i="3"/>
  <c r="AY59" i="3"/>
  <c r="BD58" i="3"/>
  <c r="AY58" i="3"/>
  <c r="BD54" i="3"/>
  <c r="AY54" i="3"/>
  <c r="BD53" i="3"/>
  <c r="AY53" i="3"/>
  <c r="BD52" i="3"/>
  <c r="AY52" i="3"/>
  <c r="BD51" i="3"/>
  <c r="AY51" i="3"/>
  <c r="BD50" i="3"/>
  <c r="AY50" i="3"/>
  <c r="BD49" i="3"/>
  <c r="AY49" i="3"/>
  <c r="BD48" i="3"/>
  <c r="AY48" i="3"/>
  <c r="BD44" i="3"/>
  <c r="AY44" i="3"/>
  <c r="BD43" i="3"/>
  <c r="AY43" i="3"/>
  <c r="BD42" i="3"/>
  <c r="AY42" i="3"/>
  <c r="BD41" i="3"/>
  <c r="AY41" i="3"/>
  <c r="BD40" i="3"/>
  <c r="AY40" i="3"/>
  <c r="BD39" i="3"/>
  <c r="AY39" i="3"/>
  <c r="BD38" i="3"/>
  <c r="AY38" i="3"/>
  <c r="BD37" i="3"/>
  <c r="AY37" i="3"/>
  <c r="BD33" i="3"/>
  <c r="AY33" i="3"/>
  <c r="BD32" i="3"/>
  <c r="AY32" i="3"/>
  <c r="BD31" i="3"/>
  <c r="AY31" i="3"/>
  <c r="BD30" i="3"/>
  <c r="AY30" i="3"/>
  <c r="BD29" i="3"/>
  <c r="AY29" i="3"/>
  <c r="BD28" i="3"/>
  <c r="AY28" i="3"/>
  <c r="BD27" i="3"/>
  <c r="AY27" i="3"/>
  <c r="BD26" i="3"/>
  <c r="AY26" i="3"/>
  <c r="BD25" i="3"/>
  <c r="AY25" i="3"/>
  <c r="BD21" i="3"/>
  <c r="AY21" i="3"/>
  <c r="BD20" i="3"/>
  <c r="AY20" i="3"/>
  <c r="BD19" i="3"/>
  <c r="AY19" i="3"/>
  <c r="BD18" i="3"/>
  <c r="AY18" i="3"/>
  <c r="BD17" i="3"/>
  <c r="AY17" i="3"/>
  <c r="BD16" i="3"/>
  <c r="AY16" i="3"/>
  <c r="BD15" i="3"/>
  <c r="AY15" i="3"/>
  <c r="BD14" i="3"/>
  <c r="AY14" i="3"/>
  <c r="BD13" i="3"/>
  <c r="AY13" i="3"/>
  <c r="BD10" i="3"/>
  <c r="AY10" i="3"/>
  <c r="BD9" i="3"/>
  <c r="AY9" i="3"/>
  <c r="BD8" i="3"/>
  <c r="AY8" i="3"/>
  <c r="BD7" i="3"/>
  <c r="AY7" i="3"/>
  <c r="BD6" i="3"/>
  <c r="AY6" i="3"/>
  <c r="BD5" i="3"/>
  <c r="AY5" i="3"/>
  <c r="BD4" i="3"/>
  <c r="AY4" i="3"/>
  <c r="BD3" i="3"/>
  <c r="AY3" i="3"/>
  <c r="BH10" i="2" s="1"/>
  <c r="BD2" i="3"/>
  <c r="BH11" i="2" s="1"/>
  <c r="AY2" i="3"/>
  <c r="BI10" i="2" s="1"/>
  <c r="BC125" i="3"/>
  <c r="AX125" i="3"/>
  <c r="BC124" i="3"/>
  <c r="AX124" i="3"/>
  <c r="BC123" i="3"/>
  <c r="AX123" i="3"/>
  <c r="BC122" i="3"/>
  <c r="AX122" i="3"/>
  <c r="BC121" i="3"/>
  <c r="AX121" i="3"/>
  <c r="BC120" i="3"/>
  <c r="AX120" i="3"/>
  <c r="BC119" i="3"/>
  <c r="AX119" i="3"/>
  <c r="BC115" i="3"/>
  <c r="AX115" i="3"/>
  <c r="BC114" i="3"/>
  <c r="AX114" i="3"/>
  <c r="BC113" i="3"/>
  <c r="AX113" i="3"/>
  <c r="BC112" i="3"/>
  <c r="AX112" i="3"/>
  <c r="BC111" i="3"/>
  <c r="AX111" i="3"/>
  <c r="BC110" i="3"/>
  <c r="AX110" i="3"/>
  <c r="BC107" i="3"/>
  <c r="AX107" i="3"/>
  <c r="BC106" i="3"/>
  <c r="AX106" i="3"/>
  <c r="BC105" i="3"/>
  <c r="AX105" i="3"/>
  <c r="BC104" i="3"/>
  <c r="AX104" i="3"/>
  <c r="BC103" i="3"/>
  <c r="AX103" i="3"/>
  <c r="BC102" i="3"/>
  <c r="AX102" i="3"/>
  <c r="BC101" i="3"/>
  <c r="AX101" i="3"/>
  <c r="BC100" i="3"/>
  <c r="AX100" i="3"/>
  <c r="BC99" i="3"/>
  <c r="AX99" i="3"/>
  <c r="BC96" i="3"/>
  <c r="AX96" i="3"/>
  <c r="BC95" i="3"/>
  <c r="AX95" i="3"/>
  <c r="BC94" i="3"/>
  <c r="AX94" i="3"/>
  <c r="BC93" i="3"/>
  <c r="AX93" i="3"/>
  <c r="BC92" i="3"/>
  <c r="AX92" i="3"/>
  <c r="BC91" i="3"/>
  <c r="AX91" i="3"/>
  <c r="BC90" i="3"/>
  <c r="AX90" i="3"/>
  <c r="BC89" i="3"/>
  <c r="AX89" i="3"/>
  <c r="BC88" i="3"/>
  <c r="AX88" i="3"/>
  <c r="BC85" i="3"/>
  <c r="AX85" i="3"/>
  <c r="BC84" i="3"/>
  <c r="AX84" i="3"/>
  <c r="BC83" i="3"/>
  <c r="AX83" i="3"/>
  <c r="BC82" i="3"/>
  <c r="AX82" i="3"/>
  <c r="BC81" i="3"/>
  <c r="AX81" i="3"/>
  <c r="BC80" i="3"/>
  <c r="AX80" i="3"/>
  <c r="BC79" i="3"/>
  <c r="AX79" i="3"/>
  <c r="BC78" i="3"/>
  <c r="AX78" i="3"/>
  <c r="BC74" i="3"/>
  <c r="AX74" i="3"/>
  <c r="BC73" i="3"/>
  <c r="AX73" i="3"/>
  <c r="BC72" i="3"/>
  <c r="AX72" i="3"/>
  <c r="BC71" i="3"/>
  <c r="AX71" i="3"/>
  <c r="BC70" i="3"/>
  <c r="AX70" i="3"/>
  <c r="BC69" i="3"/>
  <c r="AX69" i="3"/>
  <c r="BC68" i="3"/>
  <c r="AX68" i="3"/>
  <c r="BC64" i="3"/>
  <c r="AX64" i="3"/>
  <c r="BC63" i="3"/>
  <c r="AX63" i="3"/>
  <c r="BC62" i="3"/>
  <c r="AX62" i="3"/>
  <c r="BC61" i="3"/>
  <c r="AX61" i="3"/>
  <c r="BC60" i="3"/>
  <c r="AX60" i="3"/>
  <c r="BC59" i="3"/>
  <c r="AX59" i="3"/>
  <c r="BC58" i="3"/>
  <c r="AX58" i="3"/>
  <c r="BC54" i="3"/>
  <c r="AX54" i="3"/>
  <c r="BC53" i="3"/>
  <c r="AX53" i="3"/>
  <c r="BC52" i="3"/>
  <c r="AX52" i="3"/>
  <c r="BC51" i="3"/>
  <c r="AX51" i="3"/>
  <c r="BC50" i="3"/>
  <c r="AX50" i="3"/>
  <c r="BC49" i="3"/>
  <c r="AX49" i="3"/>
  <c r="BC48" i="3"/>
  <c r="AX48" i="3"/>
  <c r="BC44" i="3"/>
  <c r="AX44" i="3"/>
  <c r="BC43" i="3"/>
  <c r="AX43" i="3"/>
  <c r="BC42" i="3"/>
  <c r="AX42" i="3"/>
  <c r="BC41" i="3"/>
  <c r="AX41" i="3"/>
  <c r="BC40" i="3"/>
  <c r="AX40" i="3"/>
  <c r="BC39" i="3"/>
  <c r="AX39" i="3"/>
  <c r="BC38" i="3"/>
  <c r="AX38" i="3"/>
  <c r="BC37" i="3"/>
  <c r="AX37" i="3"/>
  <c r="BC34" i="3"/>
  <c r="AX34" i="3"/>
  <c r="BC33" i="3"/>
  <c r="AX33" i="3"/>
  <c r="BC32" i="3"/>
  <c r="AX32" i="3"/>
  <c r="BC31" i="3"/>
  <c r="AX31" i="3"/>
  <c r="BC30" i="3"/>
  <c r="AX30" i="3"/>
  <c r="BC29" i="3"/>
  <c r="AX29" i="3"/>
  <c r="BC28" i="3"/>
  <c r="AX28" i="3"/>
  <c r="BC27" i="3"/>
  <c r="AX27" i="3"/>
  <c r="BC26" i="3"/>
  <c r="AX26" i="3"/>
  <c r="BC25" i="3"/>
  <c r="AX25" i="3"/>
  <c r="BC22" i="3"/>
  <c r="AX22" i="3"/>
  <c r="BC21" i="3"/>
  <c r="AX21" i="3"/>
  <c r="BC20" i="3"/>
  <c r="AX20" i="3"/>
  <c r="BC19" i="3"/>
  <c r="AX19" i="3"/>
  <c r="BC18" i="3"/>
  <c r="AX18" i="3"/>
  <c r="BC17" i="3"/>
  <c r="AX17" i="3"/>
  <c r="BC16" i="3"/>
  <c r="AX16" i="3"/>
  <c r="BC15" i="3"/>
  <c r="AX15" i="3"/>
  <c r="BC14" i="3"/>
  <c r="AX14" i="3"/>
  <c r="BC13" i="3"/>
  <c r="AX13" i="3"/>
  <c r="BC10" i="3"/>
  <c r="AX10" i="3"/>
  <c r="BC9" i="3"/>
  <c r="AX9" i="3"/>
  <c r="BC8" i="3"/>
  <c r="AX8" i="3"/>
  <c r="BC7" i="3"/>
  <c r="AX7" i="3"/>
  <c r="BC6" i="3"/>
  <c r="AX6" i="3"/>
  <c r="BC5" i="3"/>
  <c r="AX5" i="3"/>
  <c r="BC4" i="3"/>
  <c r="AX4" i="3"/>
  <c r="BC3" i="3"/>
  <c r="AX3" i="3"/>
  <c r="BC2" i="3"/>
  <c r="BE11" i="2" s="1"/>
  <c r="AX2" i="3"/>
  <c r="BE10" i="2" s="1"/>
  <c r="BB125" i="3"/>
  <c r="AW125" i="3"/>
  <c r="BB124" i="3"/>
  <c r="AW124" i="3"/>
  <c r="BB123" i="3"/>
  <c r="AW123" i="3"/>
  <c r="BB122" i="3"/>
  <c r="AW122" i="3"/>
  <c r="BB121" i="3"/>
  <c r="AW121" i="3"/>
  <c r="BB120" i="3"/>
  <c r="AW120" i="3"/>
  <c r="BB119" i="3"/>
  <c r="AW119" i="3"/>
  <c r="BB116" i="3"/>
  <c r="AW116" i="3"/>
  <c r="BB115" i="3"/>
  <c r="AW115" i="3"/>
  <c r="BB114" i="3"/>
  <c r="AW114" i="3"/>
  <c r="BB113" i="3"/>
  <c r="AW113" i="3"/>
  <c r="BB112" i="3"/>
  <c r="AW112" i="3"/>
  <c r="BB111" i="3"/>
  <c r="AW111" i="3"/>
  <c r="BB110" i="3"/>
  <c r="AW110" i="3"/>
  <c r="BB106" i="3"/>
  <c r="AW106" i="3"/>
  <c r="BB105" i="3"/>
  <c r="AW105" i="3"/>
  <c r="BB104" i="3"/>
  <c r="AW104" i="3"/>
  <c r="BB103" i="3"/>
  <c r="AW103" i="3"/>
  <c r="BB102" i="3"/>
  <c r="AW102" i="3"/>
  <c r="BB101" i="3"/>
  <c r="AW101" i="3"/>
  <c r="BB100" i="3"/>
  <c r="AW100" i="3"/>
  <c r="BB99" i="3"/>
  <c r="AW99" i="3"/>
  <c r="BB96" i="3"/>
  <c r="AW96" i="3"/>
  <c r="BB95" i="3"/>
  <c r="AW95" i="3"/>
  <c r="BB94" i="3"/>
  <c r="AW94" i="3"/>
  <c r="BB93" i="3"/>
  <c r="AW93" i="3"/>
  <c r="BB92" i="3"/>
  <c r="AW92" i="3"/>
  <c r="BB91" i="3"/>
  <c r="AW91" i="3"/>
  <c r="BB90" i="3"/>
  <c r="AW90" i="3"/>
  <c r="BB89" i="3"/>
  <c r="AW89" i="3"/>
  <c r="BB88" i="3"/>
  <c r="AW88" i="3"/>
  <c r="BB84" i="3"/>
  <c r="AW84" i="3"/>
  <c r="BB83" i="3"/>
  <c r="AW83" i="3"/>
  <c r="BB82" i="3"/>
  <c r="AW82" i="3"/>
  <c r="BB81" i="3"/>
  <c r="AW81" i="3"/>
  <c r="BB80" i="3"/>
  <c r="AW80" i="3"/>
  <c r="BB79" i="3"/>
  <c r="AW79" i="3"/>
  <c r="BB78" i="3"/>
  <c r="AW78" i="3"/>
  <c r="BB74" i="3"/>
  <c r="AW74" i="3"/>
  <c r="BB73" i="3"/>
  <c r="AW73" i="3"/>
  <c r="BB72" i="3"/>
  <c r="AW72" i="3"/>
  <c r="BB71" i="3"/>
  <c r="AW71" i="3"/>
  <c r="BB70" i="3"/>
  <c r="AW70" i="3"/>
  <c r="BB69" i="3"/>
  <c r="AW69" i="3"/>
  <c r="BB68" i="3"/>
  <c r="AW68" i="3"/>
  <c r="BB65" i="3"/>
  <c r="AW65" i="3"/>
  <c r="BB64" i="3"/>
  <c r="AW64" i="3"/>
  <c r="BB63" i="3"/>
  <c r="AW63" i="3"/>
  <c r="BB62" i="3"/>
  <c r="AW62" i="3"/>
  <c r="BB61" i="3"/>
  <c r="AW61" i="3"/>
  <c r="BB60" i="3"/>
  <c r="AW60" i="3"/>
  <c r="BB59" i="3"/>
  <c r="AW59" i="3"/>
  <c r="BB58" i="3"/>
  <c r="AW58" i="3"/>
  <c r="BB54" i="3"/>
  <c r="AW54" i="3"/>
  <c r="BB53" i="3"/>
  <c r="AW53" i="3"/>
  <c r="BB52" i="3"/>
  <c r="AW52" i="3"/>
  <c r="BB51" i="3"/>
  <c r="AW51" i="3"/>
  <c r="BB50" i="3"/>
  <c r="AW50" i="3"/>
  <c r="BB49" i="3"/>
  <c r="AW49" i="3"/>
  <c r="BB48" i="3"/>
  <c r="AW48" i="3"/>
  <c r="BB45" i="3"/>
  <c r="AW45" i="3"/>
  <c r="BB44" i="3"/>
  <c r="AW44" i="3"/>
  <c r="BB43" i="3"/>
  <c r="AW43" i="3"/>
  <c r="BB42" i="3"/>
  <c r="AW42" i="3"/>
  <c r="BB41" i="3"/>
  <c r="AW41" i="3"/>
  <c r="BB40" i="3"/>
  <c r="AW40" i="3"/>
  <c r="BB39" i="3"/>
  <c r="AW39" i="3"/>
  <c r="BB38" i="3"/>
  <c r="AW38" i="3"/>
  <c r="BB37" i="3"/>
  <c r="AW37" i="3"/>
  <c r="BB34" i="3"/>
  <c r="AW34" i="3"/>
  <c r="BB33" i="3"/>
  <c r="AW33" i="3"/>
  <c r="BB32" i="3"/>
  <c r="AW32" i="3"/>
  <c r="BB31" i="3"/>
  <c r="AW31" i="3"/>
  <c r="BB30" i="3"/>
  <c r="AW30" i="3"/>
  <c r="BB29" i="3"/>
  <c r="AW29" i="3"/>
  <c r="BB28" i="3"/>
  <c r="AW28" i="3"/>
  <c r="BB27" i="3"/>
  <c r="AW27" i="3"/>
  <c r="BB26" i="3"/>
  <c r="AW26" i="3"/>
  <c r="BB25" i="3"/>
  <c r="AW25" i="3"/>
  <c r="BB22" i="3"/>
  <c r="AW22" i="3"/>
  <c r="BB21" i="3"/>
  <c r="AW21" i="3"/>
  <c r="BB20" i="3"/>
  <c r="AW20" i="3"/>
  <c r="BB19" i="3"/>
  <c r="AW19" i="3"/>
  <c r="BB18" i="3"/>
  <c r="AW18" i="3"/>
  <c r="BB17" i="3"/>
  <c r="AW17" i="3"/>
  <c r="BB16" i="3"/>
  <c r="AW16" i="3"/>
  <c r="BB15" i="3"/>
  <c r="AW15" i="3"/>
  <c r="BB14" i="3"/>
  <c r="AW14" i="3"/>
  <c r="BB13" i="3"/>
  <c r="AW13" i="3"/>
  <c r="BB9" i="3"/>
  <c r="AW9" i="3"/>
  <c r="BB8" i="3"/>
  <c r="AW8" i="3"/>
  <c r="BB7" i="3"/>
  <c r="AW7" i="3"/>
  <c r="BB6" i="3"/>
  <c r="AW6" i="3"/>
  <c r="BB5" i="3"/>
  <c r="AW5" i="3"/>
  <c r="BB4" i="3"/>
  <c r="AW4" i="3"/>
  <c r="BB3" i="3"/>
  <c r="AW3" i="3"/>
  <c r="BB10" i="2" s="1"/>
  <c r="BB2" i="3"/>
  <c r="BB11" i="2" s="1"/>
  <c r="AW2" i="3"/>
  <c r="BA126" i="3"/>
  <c r="AV126" i="3"/>
  <c r="BA125" i="3"/>
  <c r="AV125" i="3"/>
  <c r="BA124" i="3"/>
  <c r="AV124" i="3"/>
  <c r="BA123" i="3"/>
  <c r="AV123" i="3"/>
  <c r="BA122" i="3"/>
  <c r="AV122" i="3"/>
  <c r="BA121" i="3"/>
  <c r="AV121" i="3"/>
  <c r="BA120" i="3"/>
  <c r="AV120" i="3"/>
  <c r="BA119" i="3"/>
  <c r="AV119" i="3"/>
  <c r="BA116" i="3"/>
  <c r="AV116" i="3"/>
  <c r="BA115" i="3"/>
  <c r="AV115" i="3"/>
  <c r="BA114" i="3"/>
  <c r="AV114" i="3"/>
  <c r="BA113" i="3"/>
  <c r="AV113" i="3"/>
  <c r="BA112" i="3"/>
  <c r="AV112" i="3"/>
  <c r="BA111" i="3"/>
  <c r="AV111" i="3"/>
  <c r="BA110" i="3"/>
  <c r="AV110" i="3"/>
  <c r="BA106" i="3"/>
  <c r="AV106" i="3"/>
  <c r="BA105" i="3"/>
  <c r="AV105" i="3"/>
  <c r="BA104" i="3"/>
  <c r="AV104" i="3"/>
  <c r="BA103" i="3"/>
  <c r="AV103" i="3"/>
  <c r="BA102" i="3"/>
  <c r="AV102" i="3"/>
  <c r="BA101" i="3"/>
  <c r="AV101" i="3"/>
  <c r="BA100" i="3"/>
  <c r="AV100" i="3"/>
  <c r="BA99" i="3"/>
  <c r="AV99" i="3"/>
  <c r="BA95" i="3"/>
  <c r="AV95" i="3"/>
  <c r="BA94" i="3"/>
  <c r="AV94" i="3"/>
  <c r="BA93" i="3"/>
  <c r="AV93" i="3"/>
  <c r="BA92" i="3"/>
  <c r="AV92" i="3"/>
  <c r="BA91" i="3"/>
  <c r="AV91" i="3"/>
  <c r="BA90" i="3"/>
  <c r="AV90" i="3"/>
  <c r="BA89" i="3"/>
  <c r="AV89" i="3"/>
  <c r="BA88" i="3"/>
  <c r="AV88" i="3"/>
  <c r="BA85" i="3"/>
  <c r="AV85" i="3"/>
  <c r="BA84" i="3"/>
  <c r="AV84" i="3"/>
  <c r="BA83" i="3"/>
  <c r="AV83" i="3"/>
  <c r="BA82" i="3"/>
  <c r="AV82" i="3"/>
  <c r="BA81" i="3"/>
  <c r="AV81" i="3"/>
  <c r="BA80" i="3"/>
  <c r="AV80" i="3"/>
  <c r="BA79" i="3"/>
  <c r="AV79" i="3"/>
  <c r="BA78" i="3"/>
  <c r="AV78" i="3"/>
  <c r="BA75" i="3"/>
  <c r="AV75" i="3"/>
  <c r="BA74" i="3"/>
  <c r="AV74" i="3"/>
  <c r="BA73" i="3"/>
  <c r="AV73" i="3"/>
  <c r="BA72" i="3"/>
  <c r="AV72" i="3"/>
  <c r="BA71" i="3"/>
  <c r="AV71" i="3"/>
  <c r="BA70" i="3"/>
  <c r="AV70" i="3"/>
  <c r="BA69" i="3"/>
  <c r="AV69" i="3"/>
  <c r="BA68" i="3"/>
  <c r="AV68" i="3"/>
  <c r="BA65" i="3"/>
  <c r="AV65" i="3"/>
  <c r="BA64" i="3"/>
  <c r="AV64" i="3"/>
  <c r="BA63" i="3"/>
  <c r="AV63" i="3"/>
  <c r="BA62" i="3"/>
  <c r="AV62" i="3"/>
  <c r="BA61" i="3"/>
  <c r="AV61" i="3"/>
  <c r="BA60" i="3"/>
  <c r="AV60" i="3"/>
  <c r="BA59" i="3"/>
  <c r="AV59" i="3"/>
  <c r="BA58" i="3"/>
  <c r="AV58" i="3"/>
  <c r="BA55" i="3"/>
  <c r="AV55" i="3"/>
  <c r="BA54" i="3"/>
  <c r="AV54" i="3"/>
  <c r="BA53" i="3"/>
  <c r="AV53" i="3"/>
  <c r="BA52" i="3"/>
  <c r="AV52" i="3"/>
  <c r="BA51" i="3"/>
  <c r="AV51" i="3"/>
  <c r="BA50" i="3"/>
  <c r="AV50" i="3"/>
  <c r="BA49" i="3"/>
  <c r="AV49" i="3"/>
  <c r="BA48" i="3"/>
  <c r="AV48" i="3"/>
  <c r="BA45" i="3"/>
  <c r="AV45" i="3"/>
  <c r="BA44" i="3"/>
  <c r="AV44" i="3"/>
  <c r="BA43" i="3"/>
  <c r="AV43" i="3"/>
  <c r="BA42" i="3"/>
  <c r="AV42" i="3"/>
  <c r="BA41" i="3"/>
  <c r="AV41" i="3"/>
  <c r="BA40" i="3"/>
  <c r="AV40" i="3"/>
  <c r="BA39" i="3"/>
  <c r="AV39" i="3"/>
  <c r="BA38" i="3"/>
  <c r="AV38" i="3"/>
  <c r="BA37" i="3"/>
  <c r="AV37" i="3"/>
  <c r="BA33" i="3"/>
  <c r="AV33" i="3"/>
  <c r="BA32" i="3"/>
  <c r="AV32" i="3"/>
  <c r="BA31" i="3"/>
  <c r="AV31" i="3"/>
  <c r="BA30" i="3"/>
  <c r="AV30" i="3"/>
  <c r="BA29" i="3"/>
  <c r="AV29" i="3"/>
  <c r="BA28" i="3"/>
  <c r="AV28" i="3"/>
  <c r="BA27" i="3"/>
  <c r="AV27" i="3"/>
  <c r="BA26" i="3"/>
  <c r="AV26" i="3"/>
  <c r="BA25" i="3"/>
  <c r="AV25" i="3"/>
  <c r="BA21" i="3"/>
  <c r="AV21" i="3"/>
  <c r="BA20" i="3"/>
  <c r="AV20" i="3"/>
  <c r="BA19" i="3"/>
  <c r="AV19" i="3"/>
  <c r="BA18" i="3"/>
  <c r="AV18" i="3"/>
  <c r="BA17" i="3"/>
  <c r="AV17" i="3"/>
  <c r="BA16" i="3"/>
  <c r="AV16" i="3"/>
  <c r="BA15" i="3"/>
  <c r="AV15" i="3"/>
  <c r="BA14" i="3"/>
  <c r="AV14" i="3"/>
  <c r="BA13" i="3"/>
  <c r="AV13" i="3"/>
  <c r="BA10" i="3"/>
  <c r="AV10" i="3"/>
  <c r="BA9" i="3"/>
  <c r="AV9" i="3"/>
  <c r="BA8" i="3"/>
  <c r="AV8" i="3"/>
  <c r="BA7" i="3"/>
  <c r="AV7" i="3"/>
  <c r="BA6" i="3"/>
  <c r="AV6" i="3"/>
  <c r="AY10" i="2" s="1"/>
  <c r="BA5" i="3"/>
  <c r="AV5" i="3"/>
  <c r="BA4" i="3"/>
  <c r="AY11" i="2" s="1"/>
  <c r="AV4" i="3"/>
  <c r="BA3" i="3"/>
  <c r="AV3" i="3"/>
  <c r="BA2" i="3"/>
  <c r="AZ11" i="2" s="1"/>
  <c r="AV2" i="3"/>
  <c r="AM125" i="3"/>
  <c r="AM124" i="3"/>
  <c r="AM123" i="3"/>
  <c r="AM122" i="3"/>
  <c r="AM121" i="3"/>
  <c r="AM120" i="3"/>
  <c r="AM119" i="3"/>
  <c r="AM115" i="3"/>
  <c r="AM114" i="3"/>
  <c r="AM113" i="3"/>
  <c r="AM112" i="3"/>
  <c r="AM111" i="3"/>
  <c r="AM110" i="3"/>
  <c r="AM106" i="3"/>
  <c r="AM105" i="3"/>
  <c r="AM104" i="3"/>
  <c r="AM103" i="3"/>
  <c r="AM102" i="3"/>
  <c r="AM101" i="3"/>
  <c r="AM100" i="3"/>
  <c r="AM99" i="3"/>
  <c r="AM96" i="3"/>
  <c r="AM95" i="3"/>
  <c r="AM94" i="3"/>
  <c r="AM93" i="3"/>
  <c r="AM92" i="3"/>
  <c r="AM91" i="3"/>
  <c r="AM90" i="3"/>
  <c r="AM89" i="3"/>
  <c r="AM88" i="3"/>
  <c r="AM85" i="3"/>
  <c r="AM84" i="3"/>
  <c r="AM83" i="3"/>
  <c r="AM82" i="3"/>
  <c r="AM81" i="3"/>
  <c r="AM80" i="3"/>
  <c r="AM79" i="3"/>
  <c r="AM78" i="3"/>
  <c r="AM74" i="3"/>
  <c r="AM73" i="3"/>
  <c r="AM72" i="3"/>
  <c r="AM71" i="3"/>
  <c r="AM70" i="3"/>
  <c r="AM69" i="3"/>
  <c r="AM68" i="3"/>
  <c r="AM64" i="3"/>
  <c r="AM63" i="3"/>
  <c r="AM62" i="3"/>
  <c r="AM61" i="3"/>
  <c r="AM60" i="3"/>
  <c r="AM59" i="3"/>
  <c r="AM58" i="3"/>
  <c r="AM54" i="3"/>
  <c r="AM53" i="3"/>
  <c r="AM52" i="3"/>
  <c r="AM51" i="3"/>
  <c r="AM50" i="3"/>
  <c r="AM49" i="3"/>
  <c r="AM48" i="3"/>
  <c r="AM44" i="3"/>
  <c r="AM43" i="3"/>
  <c r="AM42" i="3"/>
  <c r="AM41" i="3"/>
  <c r="AM40" i="3"/>
  <c r="AM39" i="3"/>
  <c r="AM38" i="3"/>
  <c r="AM37" i="3"/>
  <c r="AM33" i="3"/>
  <c r="AM32" i="3"/>
  <c r="AM31" i="3"/>
  <c r="AM30" i="3"/>
  <c r="AM29" i="3"/>
  <c r="AM28" i="3"/>
  <c r="AM27" i="3"/>
  <c r="AM26" i="3"/>
  <c r="AM25" i="3"/>
  <c r="AM21" i="3"/>
  <c r="AM20" i="3"/>
  <c r="AM19" i="3"/>
  <c r="AM18" i="3"/>
  <c r="BH8" i="2" s="1"/>
  <c r="AM17" i="3"/>
  <c r="AM16" i="3"/>
  <c r="AM15" i="3"/>
  <c r="AM14" i="3"/>
  <c r="AM13" i="3"/>
  <c r="AM10" i="3"/>
  <c r="AM9" i="3"/>
  <c r="AM8" i="3"/>
  <c r="AM7" i="3"/>
  <c r="AM6" i="3"/>
  <c r="AM5" i="3"/>
  <c r="AM4" i="3"/>
  <c r="AM3" i="3"/>
  <c r="AM2" i="3"/>
  <c r="AL125" i="3"/>
  <c r="AL124" i="3"/>
  <c r="AL123" i="3"/>
  <c r="AL122" i="3"/>
  <c r="AL121" i="3"/>
  <c r="AL120" i="3"/>
  <c r="AL119" i="3"/>
  <c r="AL115" i="3"/>
  <c r="AL114" i="3"/>
  <c r="AL113" i="3"/>
  <c r="AL112" i="3"/>
  <c r="AL111" i="3"/>
  <c r="AL110" i="3"/>
  <c r="AL107" i="3"/>
  <c r="AL106" i="3"/>
  <c r="AL105" i="3"/>
  <c r="AL104" i="3"/>
  <c r="AL103" i="3"/>
  <c r="AL102" i="3"/>
  <c r="AL101" i="3"/>
  <c r="AL100" i="3"/>
  <c r="AL99" i="3"/>
  <c r="AL96" i="3"/>
  <c r="AL95" i="3"/>
  <c r="AL94" i="3"/>
  <c r="AL93" i="3"/>
  <c r="AL92" i="3"/>
  <c r="AL91" i="3"/>
  <c r="AL90" i="3"/>
  <c r="AL89" i="3"/>
  <c r="AL88" i="3"/>
  <c r="AL85" i="3"/>
  <c r="AL84" i="3"/>
  <c r="AL83" i="3"/>
  <c r="AL82" i="3"/>
  <c r="AL81" i="3"/>
  <c r="AL80" i="3"/>
  <c r="AL79" i="3"/>
  <c r="AL78" i="3"/>
  <c r="AL74" i="3"/>
  <c r="AL73" i="3"/>
  <c r="AL72" i="3"/>
  <c r="AL71" i="3"/>
  <c r="AL70" i="3"/>
  <c r="AL69" i="3"/>
  <c r="AL68" i="3"/>
  <c r="AL64" i="3"/>
  <c r="AL63" i="3"/>
  <c r="AL62" i="3"/>
  <c r="AL61" i="3"/>
  <c r="AL60" i="3"/>
  <c r="AL59" i="3"/>
  <c r="AL58" i="3"/>
  <c r="AL54" i="3"/>
  <c r="AL53" i="3"/>
  <c r="AL52" i="3"/>
  <c r="AL51" i="3"/>
  <c r="AL50" i="3"/>
  <c r="AL49" i="3"/>
  <c r="AL48" i="3"/>
  <c r="AL44" i="3"/>
  <c r="AL43" i="3"/>
  <c r="AL42" i="3"/>
  <c r="AL41" i="3"/>
  <c r="AL40" i="3"/>
  <c r="AL39" i="3"/>
  <c r="AL38" i="3"/>
  <c r="AL37" i="3"/>
  <c r="AL34" i="3"/>
  <c r="AL33" i="3"/>
  <c r="AL32" i="3"/>
  <c r="AL31" i="3"/>
  <c r="AL30" i="3"/>
  <c r="AL29" i="3"/>
  <c r="AL28" i="3"/>
  <c r="AL27" i="3"/>
  <c r="AL26" i="3"/>
  <c r="AL25" i="3"/>
  <c r="AL22" i="3"/>
  <c r="AL21" i="3"/>
  <c r="AL20" i="3"/>
  <c r="AL19" i="3"/>
  <c r="AL18" i="3"/>
  <c r="AL17" i="3"/>
  <c r="AL16" i="3"/>
  <c r="AL15" i="3"/>
  <c r="AL14" i="3"/>
  <c r="AL13" i="3"/>
  <c r="AL10" i="3"/>
  <c r="AL9" i="3"/>
  <c r="AL8" i="3"/>
  <c r="AL7" i="3"/>
  <c r="AL6" i="3"/>
  <c r="AL5" i="3"/>
  <c r="AL4" i="3"/>
  <c r="AL3" i="3"/>
  <c r="AL2" i="3"/>
  <c r="BE8" i="2" s="1"/>
  <c r="AK125" i="3"/>
  <c r="AK124" i="3"/>
  <c r="AK123" i="3"/>
  <c r="AK122" i="3"/>
  <c r="AK121" i="3"/>
  <c r="AK120" i="3"/>
  <c r="AK119" i="3"/>
  <c r="AK116" i="3"/>
  <c r="AK115" i="3"/>
  <c r="AK114" i="3"/>
  <c r="AK113" i="3"/>
  <c r="AK112" i="3"/>
  <c r="AK111" i="3"/>
  <c r="AK110" i="3"/>
  <c r="AK106" i="3"/>
  <c r="AK105" i="3"/>
  <c r="AK104" i="3"/>
  <c r="AK103" i="3"/>
  <c r="AK102" i="3"/>
  <c r="AK101" i="3"/>
  <c r="AK100" i="3"/>
  <c r="AK99" i="3"/>
  <c r="AK96" i="3"/>
  <c r="AK95" i="3"/>
  <c r="AK94" i="3"/>
  <c r="AK93" i="3"/>
  <c r="AK92" i="3"/>
  <c r="AK91" i="3"/>
  <c r="AK90" i="3"/>
  <c r="AK89" i="3"/>
  <c r="AK88" i="3"/>
  <c r="AK84" i="3"/>
  <c r="AK83" i="3"/>
  <c r="AK82" i="3"/>
  <c r="AK81" i="3"/>
  <c r="AK80" i="3"/>
  <c r="AK79" i="3"/>
  <c r="AK78" i="3"/>
  <c r="AK74" i="3"/>
  <c r="AK73" i="3"/>
  <c r="AK72" i="3"/>
  <c r="AK71" i="3"/>
  <c r="AK70" i="3"/>
  <c r="AK69" i="3"/>
  <c r="AK68" i="3"/>
  <c r="AK65" i="3"/>
  <c r="AK64" i="3"/>
  <c r="AK63" i="3"/>
  <c r="AK62" i="3"/>
  <c r="AK61" i="3"/>
  <c r="AK60" i="3"/>
  <c r="AK59" i="3"/>
  <c r="AK58" i="3"/>
  <c r="AK54" i="3"/>
  <c r="AK53" i="3"/>
  <c r="AK52" i="3"/>
  <c r="AK51" i="3"/>
  <c r="AK50" i="3"/>
  <c r="AK49" i="3"/>
  <c r="AK48" i="3"/>
  <c r="AK45" i="3"/>
  <c r="AK44" i="3"/>
  <c r="AK43" i="3"/>
  <c r="AK42" i="3"/>
  <c r="AK41" i="3"/>
  <c r="AK40" i="3"/>
  <c r="AK39" i="3"/>
  <c r="AK38" i="3"/>
  <c r="AK37" i="3"/>
  <c r="AK34" i="3"/>
  <c r="AK33" i="3"/>
  <c r="AK32" i="3"/>
  <c r="AK31" i="3"/>
  <c r="AK30" i="3"/>
  <c r="AK29" i="3"/>
  <c r="AK28" i="3"/>
  <c r="AK27" i="3"/>
  <c r="AK26" i="3"/>
  <c r="AK25" i="3"/>
  <c r="AK22" i="3"/>
  <c r="AK21" i="3"/>
  <c r="AK20" i="3"/>
  <c r="AK19" i="3"/>
  <c r="AK18" i="3"/>
  <c r="AK17" i="3"/>
  <c r="AK16" i="3"/>
  <c r="AK15" i="3"/>
  <c r="AK14" i="3"/>
  <c r="AK13" i="3"/>
  <c r="AK9" i="3"/>
  <c r="AK8" i="3"/>
  <c r="AK7" i="3"/>
  <c r="AK6" i="3"/>
  <c r="AK5" i="3"/>
  <c r="AK4" i="3"/>
  <c r="AK3" i="3"/>
  <c r="AK2" i="3"/>
  <c r="BB8" i="2" s="1"/>
  <c r="AJ126" i="3"/>
  <c r="AJ125" i="3"/>
  <c r="AJ124" i="3"/>
  <c r="AJ123" i="3"/>
  <c r="AJ122" i="3"/>
  <c r="AJ121" i="3"/>
  <c r="AJ120" i="3"/>
  <c r="AJ119" i="3"/>
  <c r="AJ116" i="3"/>
  <c r="AJ115" i="3"/>
  <c r="AJ114" i="3"/>
  <c r="AJ113" i="3"/>
  <c r="AJ112" i="3"/>
  <c r="AJ111" i="3"/>
  <c r="AJ110" i="3"/>
  <c r="AJ106" i="3"/>
  <c r="AJ105" i="3"/>
  <c r="AJ104" i="3"/>
  <c r="AJ103" i="3"/>
  <c r="AJ102" i="3"/>
  <c r="AJ101" i="3"/>
  <c r="AJ100" i="3"/>
  <c r="AJ99" i="3"/>
  <c r="AJ95" i="3"/>
  <c r="AJ94" i="3"/>
  <c r="AJ93" i="3"/>
  <c r="AJ92" i="3"/>
  <c r="AJ91" i="3"/>
  <c r="AJ90" i="3"/>
  <c r="AJ89" i="3"/>
  <c r="AJ88" i="3"/>
  <c r="AJ85" i="3"/>
  <c r="AJ84" i="3"/>
  <c r="AJ83" i="3"/>
  <c r="AJ82" i="3"/>
  <c r="AJ81" i="3"/>
  <c r="AJ80" i="3"/>
  <c r="AJ79" i="3"/>
  <c r="AJ78" i="3"/>
  <c r="AJ75" i="3"/>
  <c r="AJ74" i="3"/>
  <c r="AJ73" i="3"/>
  <c r="AJ72" i="3"/>
  <c r="AJ71" i="3"/>
  <c r="AJ70" i="3"/>
  <c r="AJ69" i="3"/>
  <c r="AJ68" i="3"/>
  <c r="AJ65" i="3"/>
  <c r="AJ64" i="3"/>
  <c r="AJ63" i="3"/>
  <c r="AJ62" i="3"/>
  <c r="AJ61" i="3"/>
  <c r="AJ60" i="3"/>
  <c r="AJ59" i="3"/>
  <c r="AJ58" i="3"/>
  <c r="AJ55" i="3"/>
  <c r="AJ54" i="3"/>
  <c r="AJ53" i="3"/>
  <c r="AJ52" i="3"/>
  <c r="AJ51" i="3"/>
  <c r="AJ50" i="3"/>
  <c r="AJ49" i="3"/>
  <c r="AJ48" i="3"/>
  <c r="AJ45" i="3"/>
  <c r="AJ44" i="3"/>
  <c r="AJ43" i="3"/>
  <c r="AJ42" i="3"/>
  <c r="AJ41" i="3"/>
  <c r="AJ40" i="3"/>
  <c r="AJ39" i="3"/>
  <c r="AJ38" i="3"/>
  <c r="AJ37" i="3"/>
  <c r="AJ33" i="3"/>
  <c r="AJ32" i="3"/>
  <c r="AJ31" i="3"/>
  <c r="AJ30" i="3"/>
  <c r="AJ29" i="3"/>
  <c r="AJ28" i="3"/>
  <c r="AJ27" i="3"/>
  <c r="AJ26" i="3"/>
  <c r="AJ25" i="3"/>
  <c r="AJ21" i="3"/>
  <c r="AJ20" i="3"/>
  <c r="AJ19" i="3"/>
  <c r="AJ18" i="3"/>
  <c r="AJ17" i="3"/>
  <c r="AJ16" i="3"/>
  <c r="AJ15" i="3"/>
  <c r="AJ14" i="3"/>
  <c r="AJ13" i="3"/>
  <c r="AJ10" i="3"/>
  <c r="AJ9" i="3"/>
  <c r="AJ8" i="3"/>
  <c r="AJ7" i="3"/>
  <c r="AJ6" i="3"/>
  <c r="AJ5" i="3"/>
  <c r="AJ4" i="3"/>
  <c r="AJ3" i="3"/>
  <c r="AJ2" i="3"/>
  <c r="AY8" i="2" s="1"/>
  <c r="X125" i="3"/>
  <c r="X124" i="3"/>
  <c r="X123" i="3"/>
  <c r="X122" i="3"/>
  <c r="X121" i="3"/>
  <c r="X120" i="3"/>
  <c r="X119" i="3"/>
  <c r="X115" i="3"/>
  <c r="X114" i="3"/>
  <c r="X113" i="3"/>
  <c r="X112" i="3"/>
  <c r="X111" i="3"/>
  <c r="X110" i="3"/>
  <c r="X106" i="3"/>
  <c r="X105" i="3"/>
  <c r="X104" i="3"/>
  <c r="X103" i="3"/>
  <c r="X102" i="3"/>
  <c r="X101" i="3"/>
  <c r="X100" i="3"/>
  <c r="X99" i="3"/>
  <c r="X96" i="3"/>
  <c r="X95" i="3"/>
  <c r="X94" i="3"/>
  <c r="X93" i="3"/>
  <c r="X92" i="3"/>
  <c r="X91" i="3"/>
  <c r="X90" i="3"/>
  <c r="X89" i="3"/>
  <c r="X88" i="3"/>
  <c r="X85" i="3"/>
  <c r="X84" i="3"/>
  <c r="X83" i="3"/>
  <c r="X82" i="3"/>
  <c r="X81" i="3"/>
  <c r="X80" i="3"/>
  <c r="X79" i="3"/>
  <c r="X78" i="3"/>
  <c r="X74" i="3"/>
  <c r="X73" i="3"/>
  <c r="X72" i="3"/>
  <c r="X71" i="3"/>
  <c r="X70" i="3"/>
  <c r="X69" i="3"/>
  <c r="X68" i="3"/>
  <c r="X64" i="3"/>
  <c r="X63" i="3"/>
  <c r="X62" i="3"/>
  <c r="X61" i="3"/>
  <c r="X60" i="3"/>
  <c r="X59" i="3"/>
  <c r="X58" i="3"/>
  <c r="X54" i="3"/>
  <c r="X53" i="3"/>
  <c r="X52" i="3"/>
  <c r="X51" i="3"/>
  <c r="X50" i="3"/>
  <c r="X49" i="3"/>
  <c r="X48" i="3"/>
  <c r="X44" i="3"/>
  <c r="X43" i="3"/>
  <c r="X42" i="3"/>
  <c r="X41" i="3"/>
  <c r="X40" i="3"/>
  <c r="X39" i="3"/>
  <c r="X38" i="3"/>
  <c r="X37" i="3"/>
  <c r="X33" i="3"/>
  <c r="X32" i="3"/>
  <c r="X31" i="3"/>
  <c r="X30" i="3"/>
  <c r="X29" i="3"/>
  <c r="X28" i="3"/>
  <c r="X27" i="3"/>
  <c r="X26" i="3"/>
  <c r="X25" i="3"/>
  <c r="X21" i="3"/>
  <c r="X20" i="3"/>
  <c r="X19" i="3"/>
  <c r="X18" i="3"/>
  <c r="X17" i="3"/>
  <c r="BI6" i="2" s="1"/>
  <c r="X16" i="3"/>
  <c r="X15" i="3"/>
  <c r="X14" i="3"/>
  <c r="X13" i="3"/>
  <c r="X10" i="3"/>
  <c r="X9" i="3"/>
  <c r="X8" i="3"/>
  <c r="X7" i="3"/>
  <c r="X6" i="3"/>
  <c r="X5" i="3"/>
  <c r="X4" i="3"/>
  <c r="X3" i="3"/>
  <c r="X2" i="3"/>
  <c r="AH2" i="3" s="1"/>
  <c r="W125" i="3"/>
  <c r="W124" i="3"/>
  <c r="W123" i="3"/>
  <c r="W122" i="3"/>
  <c r="W121" i="3"/>
  <c r="W120" i="3"/>
  <c r="W119" i="3"/>
  <c r="W115" i="3"/>
  <c r="W114" i="3"/>
  <c r="W113" i="3"/>
  <c r="W112" i="3"/>
  <c r="W111" i="3"/>
  <c r="W110" i="3"/>
  <c r="W107" i="3"/>
  <c r="W106" i="3"/>
  <c r="W105" i="3"/>
  <c r="W104" i="3"/>
  <c r="W103" i="3"/>
  <c r="W102" i="3"/>
  <c r="W101" i="3"/>
  <c r="W100" i="3"/>
  <c r="W99" i="3"/>
  <c r="W96" i="3"/>
  <c r="W95" i="3"/>
  <c r="W94" i="3"/>
  <c r="W93" i="3"/>
  <c r="W92" i="3"/>
  <c r="W91" i="3"/>
  <c r="W90" i="3"/>
  <c r="W89" i="3"/>
  <c r="W88" i="3"/>
  <c r="W85" i="3"/>
  <c r="W84" i="3"/>
  <c r="W83" i="3"/>
  <c r="W82" i="3"/>
  <c r="W81" i="3"/>
  <c r="W80" i="3"/>
  <c r="W79" i="3"/>
  <c r="W78" i="3"/>
  <c r="W74" i="3"/>
  <c r="W73" i="3"/>
  <c r="W72" i="3"/>
  <c r="W71" i="3"/>
  <c r="W70" i="3"/>
  <c r="W69" i="3"/>
  <c r="W68" i="3"/>
  <c r="W64" i="3"/>
  <c r="W63" i="3"/>
  <c r="W62" i="3"/>
  <c r="W61" i="3"/>
  <c r="W60" i="3"/>
  <c r="W59" i="3"/>
  <c r="W58" i="3"/>
  <c r="W54" i="3"/>
  <c r="W53" i="3"/>
  <c r="W52" i="3"/>
  <c r="W51" i="3"/>
  <c r="W50" i="3"/>
  <c r="W49" i="3"/>
  <c r="W48" i="3"/>
  <c r="W44" i="3"/>
  <c r="W43" i="3"/>
  <c r="W42" i="3"/>
  <c r="W41" i="3"/>
  <c r="W40" i="3"/>
  <c r="W39" i="3"/>
  <c r="W38" i="3"/>
  <c r="W37" i="3"/>
  <c r="W34" i="3"/>
  <c r="W33" i="3"/>
  <c r="W32" i="3"/>
  <c r="W31" i="3"/>
  <c r="W30" i="3"/>
  <c r="W29" i="3"/>
  <c r="W28" i="3"/>
  <c r="W27" i="3"/>
  <c r="W26" i="3"/>
  <c r="W25" i="3"/>
  <c r="W22" i="3"/>
  <c r="W21" i="3"/>
  <c r="W20" i="3"/>
  <c r="W19" i="3"/>
  <c r="W18" i="3"/>
  <c r="W17" i="3"/>
  <c r="W16" i="3"/>
  <c r="W15" i="3"/>
  <c r="W14" i="3"/>
  <c r="W13" i="3"/>
  <c r="W10" i="3"/>
  <c r="W9" i="3"/>
  <c r="W8" i="3"/>
  <c r="W7" i="3"/>
  <c r="W6" i="3"/>
  <c r="W5" i="3"/>
  <c r="W4" i="3"/>
  <c r="BE6" i="2" s="1"/>
  <c r="W3" i="3"/>
  <c r="BF6" i="2" s="1"/>
  <c r="W2" i="3"/>
  <c r="AG2" i="3" s="1"/>
  <c r="V125" i="3"/>
  <c r="V124" i="3"/>
  <c r="V123" i="3"/>
  <c r="V122" i="3"/>
  <c r="V121" i="3"/>
  <c r="V120" i="3"/>
  <c r="V119" i="3"/>
  <c r="V116" i="3"/>
  <c r="V115" i="3"/>
  <c r="V114" i="3"/>
  <c r="V113" i="3"/>
  <c r="V112" i="3"/>
  <c r="V111" i="3"/>
  <c r="V110" i="3"/>
  <c r="V106" i="3"/>
  <c r="V105" i="3"/>
  <c r="V104" i="3"/>
  <c r="V103" i="3"/>
  <c r="V102" i="3"/>
  <c r="V101" i="3"/>
  <c r="V100" i="3"/>
  <c r="V99" i="3"/>
  <c r="V96" i="3"/>
  <c r="V95" i="3"/>
  <c r="V94" i="3"/>
  <c r="V93" i="3"/>
  <c r="V92" i="3"/>
  <c r="V91" i="3"/>
  <c r="V90" i="3"/>
  <c r="V89" i="3"/>
  <c r="V88" i="3"/>
  <c r="V84" i="3"/>
  <c r="V83" i="3"/>
  <c r="V82" i="3"/>
  <c r="V81" i="3"/>
  <c r="V80" i="3"/>
  <c r="V79" i="3"/>
  <c r="V78" i="3"/>
  <c r="V74" i="3"/>
  <c r="V73" i="3"/>
  <c r="V72" i="3"/>
  <c r="V71" i="3"/>
  <c r="V70" i="3"/>
  <c r="V69" i="3"/>
  <c r="V68" i="3"/>
  <c r="V65" i="3"/>
  <c r="V64" i="3"/>
  <c r="V63" i="3"/>
  <c r="V62" i="3"/>
  <c r="V61" i="3"/>
  <c r="V60" i="3"/>
  <c r="V59" i="3"/>
  <c r="V58" i="3"/>
  <c r="V54" i="3"/>
  <c r="V53" i="3"/>
  <c r="V52" i="3"/>
  <c r="V51" i="3"/>
  <c r="V50" i="3"/>
  <c r="V49" i="3"/>
  <c r="V48" i="3"/>
  <c r="V45" i="3"/>
  <c r="V44" i="3"/>
  <c r="V43" i="3"/>
  <c r="V42" i="3"/>
  <c r="V41" i="3"/>
  <c r="V40" i="3"/>
  <c r="V39" i="3"/>
  <c r="V38" i="3"/>
  <c r="V37" i="3"/>
  <c r="V34" i="3"/>
  <c r="V33" i="3"/>
  <c r="V32" i="3"/>
  <c r="V31" i="3"/>
  <c r="V30" i="3"/>
  <c r="V29" i="3"/>
  <c r="V28" i="3"/>
  <c r="V27" i="3"/>
  <c r="V26" i="3"/>
  <c r="V25" i="3"/>
  <c r="V22" i="3"/>
  <c r="V21" i="3"/>
  <c r="V20" i="3"/>
  <c r="V19" i="3"/>
  <c r="V18" i="3"/>
  <c r="V17" i="3"/>
  <c r="V16" i="3"/>
  <c r="V15" i="3"/>
  <c r="V14" i="3"/>
  <c r="V13" i="3"/>
  <c r="V9" i="3"/>
  <c r="V8" i="3"/>
  <c r="V7" i="3"/>
  <c r="V6" i="3"/>
  <c r="V5" i="3"/>
  <c r="V4" i="3"/>
  <c r="V3" i="3"/>
  <c r="V2" i="3"/>
  <c r="AF2" i="3" s="1"/>
  <c r="U126" i="3"/>
  <c r="U125" i="3"/>
  <c r="U124" i="3"/>
  <c r="U123" i="3"/>
  <c r="U122" i="3"/>
  <c r="U121" i="3"/>
  <c r="U120" i="3"/>
  <c r="U119" i="3"/>
  <c r="U116" i="3"/>
  <c r="U115" i="3"/>
  <c r="U114" i="3"/>
  <c r="U113" i="3"/>
  <c r="U112" i="3"/>
  <c r="U111" i="3"/>
  <c r="U110" i="3"/>
  <c r="U106" i="3"/>
  <c r="U105" i="3"/>
  <c r="U104" i="3"/>
  <c r="U103" i="3"/>
  <c r="U102" i="3"/>
  <c r="U101" i="3"/>
  <c r="U100" i="3"/>
  <c r="U99" i="3"/>
  <c r="U95" i="3"/>
  <c r="U94" i="3"/>
  <c r="U93" i="3"/>
  <c r="U92" i="3"/>
  <c r="U91" i="3"/>
  <c r="U90" i="3"/>
  <c r="U89" i="3"/>
  <c r="U88" i="3"/>
  <c r="U85" i="3"/>
  <c r="U84" i="3"/>
  <c r="U83" i="3"/>
  <c r="U82" i="3"/>
  <c r="U81" i="3"/>
  <c r="U80" i="3"/>
  <c r="U79" i="3"/>
  <c r="U78" i="3"/>
  <c r="U75" i="3"/>
  <c r="U74" i="3"/>
  <c r="U73" i="3"/>
  <c r="U72" i="3"/>
  <c r="U71" i="3"/>
  <c r="U70" i="3"/>
  <c r="U69" i="3"/>
  <c r="U68" i="3"/>
  <c r="U65" i="3"/>
  <c r="U64" i="3"/>
  <c r="U63" i="3"/>
  <c r="U62" i="3"/>
  <c r="U61" i="3"/>
  <c r="U60" i="3"/>
  <c r="U59" i="3"/>
  <c r="U58" i="3"/>
  <c r="U55" i="3"/>
  <c r="U54" i="3"/>
  <c r="U53" i="3"/>
  <c r="U52" i="3"/>
  <c r="U51" i="3"/>
  <c r="U50" i="3"/>
  <c r="U49" i="3"/>
  <c r="U48" i="3"/>
  <c r="U45" i="3"/>
  <c r="U44" i="3"/>
  <c r="U43" i="3"/>
  <c r="U42" i="3"/>
  <c r="U41" i="3"/>
  <c r="U40" i="3"/>
  <c r="U39" i="3"/>
  <c r="U38" i="3"/>
  <c r="U37" i="3"/>
  <c r="U33" i="3"/>
  <c r="U32" i="3"/>
  <c r="U31" i="3"/>
  <c r="U30" i="3"/>
  <c r="U29" i="3"/>
  <c r="U28" i="3"/>
  <c r="U27" i="3"/>
  <c r="U26" i="3"/>
  <c r="U25" i="3"/>
  <c r="U21" i="3"/>
  <c r="U20" i="3"/>
  <c r="U19" i="3"/>
  <c r="U18" i="3"/>
  <c r="U17" i="3"/>
  <c r="U16" i="3"/>
  <c r="U15" i="3"/>
  <c r="U14" i="3"/>
  <c r="U13" i="3"/>
  <c r="U10" i="3"/>
  <c r="U9" i="3"/>
  <c r="U8" i="3"/>
  <c r="U7" i="3"/>
  <c r="U6" i="3"/>
  <c r="U5" i="3"/>
  <c r="U4" i="3"/>
  <c r="U3" i="3"/>
  <c r="U2" i="3"/>
  <c r="AT6" i="3" s="1"/>
  <c r="S126" i="3"/>
  <c r="S125" i="3"/>
  <c r="S124" i="3"/>
  <c r="S123" i="3"/>
  <c r="S122" i="3"/>
  <c r="S121" i="3"/>
  <c r="S120" i="3"/>
  <c r="S119" i="3"/>
  <c r="S116" i="3"/>
  <c r="S115" i="3"/>
  <c r="S114" i="3"/>
  <c r="S113" i="3"/>
  <c r="S112" i="3"/>
  <c r="S111" i="3"/>
  <c r="S110" i="3"/>
  <c r="S106" i="3"/>
  <c r="S105" i="3"/>
  <c r="S104" i="3"/>
  <c r="S103" i="3"/>
  <c r="S102" i="3"/>
  <c r="S101" i="3"/>
  <c r="S100" i="3"/>
  <c r="S99" i="3"/>
  <c r="S96" i="3"/>
  <c r="S95" i="3"/>
  <c r="S94" i="3"/>
  <c r="S93" i="3"/>
  <c r="S92" i="3"/>
  <c r="S91" i="3"/>
  <c r="S90" i="3"/>
  <c r="S89" i="3"/>
  <c r="S88" i="3"/>
  <c r="S85" i="3"/>
  <c r="S84" i="3"/>
  <c r="S83" i="3"/>
  <c r="S82" i="3"/>
  <c r="S81" i="3"/>
  <c r="S80" i="3"/>
  <c r="S79" i="3"/>
  <c r="S78" i="3"/>
  <c r="S75" i="3"/>
  <c r="S74" i="3"/>
  <c r="S73" i="3"/>
  <c r="S72" i="3"/>
  <c r="S71" i="3"/>
  <c r="S70" i="3"/>
  <c r="S69" i="3"/>
  <c r="S68" i="3"/>
  <c r="S65" i="3"/>
  <c r="S64" i="3"/>
  <c r="S63" i="3"/>
  <c r="S62" i="3"/>
  <c r="S61" i="3"/>
  <c r="S60" i="3"/>
  <c r="S59" i="3"/>
  <c r="S58" i="3"/>
  <c r="S55" i="3"/>
  <c r="S54" i="3"/>
  <c r="S53" i="3"/>
  <c r="S52" i="3"/>
  <c r="S51" i="3"/>
  <c r="S50" i="3"/>
  <c r="S49" i="3"/>
  <c r="S48" i="3"/>
  <c r="S45" i="3"/>
  <c r="S44" i="3"/>
  <c r="S43" i="3"/>
  <c r="S42" i="3"/>
  <c r="S41" i="3"/>
  <c r="S40" i="3"/>
  <c r="S39" i="3"/>
  <c r="S38" i="3"/>
  <c r="S37" i="3"/>
  <c r="S34" i="3"/>
  <c r="S33" i="3"/>
  <c r="S32" i="3"/>
  <c r="S31" i="3"/>
  <c r="S30" i="3"/>
  <c r="S29" i="3"/>
  <c r="S28" i="3"/>
  <c r="S27" i="3"/>
  <c r="S26" i="3"/>
  <c r="S25" i="3"/>
  <c r="S22" i="3"/>
  <c r="S21" i="3"/>
  <c r="S20" i="3"/>
  <c r="S19" i="3"/>
  <c r="S18" i="3"/>
  <c r="S17" i="3"/>
  <c r="S16" i="3"/>
  <c r="S15" i="3"/>
  <c r="S14" i="3"/>
  <c r="S13" i="3"/>
  <c r="S10" i="3"/>
  <c r="S9" i="3"/>
  <c r="S8" i="3"/>
  <c r="S7" i="3"/>
  <c r="S6" i="3"/>
  <c r="S5" i="3"/>
  <c r="S4" i="3"/>
  <c r="S3" i="3"/>
  <c r="S2" i="3"/>
  <c r="BH5" i="2" s="1"/>
  <c r="R126" i="3"/>
  <c r="R125" i="3"/>
  <c r="R124" i="3"/>
  <c r="R123" i="3"/>
  <c r="R122" i="3"/>
  <c r="R121" i="3"/>
  <c r="R120" i="3"/>
  <c r="R119" i="3"/>
  <c r="R116" i="3"/>
  <c r="R115" i="3"/>
  <c r="R114" i="3"/>
  <c r="R113" i="3"/>
  <c r="R112" i="3"/>
  <c r="R111" i="3"/>
  <c r="R110" i="3"/>
  <c r="R107" i="3"/>
  <c r="R106" i="3"/>
  <c r="R105" i="3"/>
  <c r="R104" i="3"/>
  <c r="R103" i="3"/>
  <c r="R102" i="3"/>
  <c r="R101" i="3"/>
  <c r="R100" i="3"/>
  <c r="R99" i="3"/>
  <c r="R96" i="3"/>
  <c r="R95" i="3"/>
  <c r="R94" i="3"/>
  <c r="R93" i="3"/>
  <c r="R92" i="3"/>
  <c r="R91" i="3"/>
  <c r="R90" i="3"/>
  <c r="R89" i="3"/>
  <c r="R88" i="3"/>
  <c r="R85" i="3"/>
  <c r="R84" i="3"/>
  <c r="R83" i="3"/>
  <c r="R82" i="3"/>
  <c r="R81" i="3"/>
  <c r="R80" i="3"/>
  <c r="R79" i="3"/>
  <c r="R78" i="3"/>
  <c r="R75" i="3"/>
  <c r="R74" i="3"/>
  <c r="R73" i="3"/>
  <c r="R72" i="3"/>
  <c r="R71" i="3"/>
  <c r="R70" i="3"/>
  <c r="R69" i="3"/>
  <c r="R68" i="3"/>
  <c r="R65" i="3"/>
  <c r="R64" i="3"/>
  <c r="R63" i="3"/>
  <c r="R62" i="3"/>
  <c r="R61" i="3"/>
  <c r="R60" i="3"/>
  <c r="R59" i="3"/>
  <c r="R58" i="3"/>
  <c r="R55" i="3"/>
  <c r="R54" i="3"/>
  <c r="R53" i="3"/>
  <c r="R52" i="3"/>
  <c r="R51" i="3"/>
  <c r="R50" i="3"/>
  <c r="R49" i="3"/>
  <c r="R48" i="3"/>
  <c r="R45" i="3"/>
  <c r="R44" i="3"/>
  <c r="R43" i="3"/>
  <c r="R42" i="3"/>
  <c r="R41" i="3"/>
  <c r="R40" i="3"/>
  <c r="R39" i="3"/>
  <c r="R38" i="3"/>
  <c r="R37" i="3"/>
  <c r="R34" i="3"/>
  <c r="R33" i="3"/>
  <c r="R32" i="3"/>
  <c r="R31" i="3"/>
  <c r="R30" i="3"/>
  <c r="R29" i="3"/>
  <c r="R28" i="3"/>
  <c r="R27" i="3"/>
  <c r="R26" i="3"/>
  <c r="R25" i="3"/>
  <c r="R22" i="3"/>
  <c r="R21" i="3"/>
  <c r="R20" i="3"/>
  <c r="R19" i="3"/>
  <c r="R18" i="3"/>
  <c r="R17" i="3"/>
  <c r="R16" i="3"/>
  <c r="R15" i="3"/>
  <c r="R14" i="3"/>
  <c r="R13" i="3"/>
  <c r="R10" i="3"/>
  <c r="R9" i="3"/>
  <c r="R8" i="3"/>
  <c r="R7" i="3"/>
  <c r="R6" i="3"/>
  <c r="R5" i="3"/>
  <c r="R4" i="3"/>
  <c r="R3" i="3"/>
  <c r="R2" i="3"/>
  <c r="BE5" i="2" s="1"/>
  <c r="Q126" i="3"/>
  <c r="Q125" i="3"/>
  <c r="Q124" i="3"/>
  <c r="Q123" i="3"/>
  <c r="Q122" i="3"/>
  <c r="Q121" i="3"/>
  <c r="Q120" i="3"/>
  <c r="Q119" i="3"/>
  <c r="Q117" i="3"/>
  <c r="Q116" i="3"/>
  <c r="Q115" i="3"/>
  <c r="Q114" i="3"/>
  <c r="Q113" i="3"/>
  <c r="Q112" i="3"/>
  <c r="Q111" i="3"/>
  <c r="Q110" i="3"/>
  <c r="Q107" i="3"/>
  <c r="Q106" i="3"/>
  <c r="Q105" i="3"/>
  <c r="Q104" i="3"/>
  <c r="Q103" i="3"/>
  <c r="Q102" i="3"/>
  <c r="Q101" i="3"/>
  <c r="Q100" i="3"/>
  <c r="Q99" i="3"/>
  <c r="Q97" i="3"/>
  <c r="Q96" i="3"/>
  <c r="Q95" i="3"/>
  <c r="Q94" i="3"/>
  <c r="Q93" i="3"/>
  <c r="Q92" i="3"/>
  <c r="Q91" i="3"/>
  <c r="Q90" i="3"/>
  <c r="Q89" i="3"/>
  <c r="Q88" i="3"/>
  <c r="Q85" i="3"/>
  <c r="Q84" i="3"/>
  <c r="Q83" i="3"/>
  <c r="Q82" i="3"/>
  <c r="Q81" i="3"/>
  <c r="Q80" i="3"/>
  <c r="Q79" i="3"/>
  <c r="Q78" i="3"/>
  <c r="Q74" i="3"/>
  <c r="Q73" i="3"/>
  <c r="Q72" i="3"/>
  <c r="Q71" i="3"/>
  <c r="Q70" i="3"/>
  <c r="Q69" i="3"/>
  <c r="Q68" i="3"/>
  <c r="Q66" i="3"/>
  <c r="Q65" i="3"/>
  <c r="Q64" i="3"/>
  <c r="Q63" i="3"/>
  <c r="Q62" i="3"/>
  <c r="Q61" i="3"/>
  <c r="Q60" i="3"/>
  <c r="Q59" i="3"/>
  <c r="Q58" i="3"/>
  <c r="Q55" i="3"/>
  <c r="Q54" i="3"/>
  <c r="Q53" i="3"/>
  <c r="Q52" i="3"/>
  <c r="Q51" i="3"/>
  <c r="Q50" i="3"/>
  <c r="Q49" i="3"/>
  <c r="Q48" i="3"/>
  <c r="Q46" i="3"/>
  <c r="Q45" i="3"/>
  <c r="Q44" i="3"/>
  <c r="Q43" i="3"/>
  <c r="Q42" i="3"/>
  <c r="Q41" i="3"/>
  <c r="Q40" i="3"/>
  <c r="Q39" i="3"/>
  <c r="Q38" i="3"/>
  <c r="Q37" i="3"/>
  <c r="Q35" i="3"/>
  <c r="Q34" i="3"/>
  <c r="Q33" i="3"/>
  <c r="Q32" i="3"/>
  <c r="Q31" i="3"/>
  <c r="Q30" i="3"/>
  <c r="Q29" i="3"/>
  <c r="Q28" i="3"/>
  <c r="Q27" i="3"/>
  <c r="Q26" i="3"/>
  <c r="Q25" i="3"/>
  <c r="Q23" i="3"/>
  <c r="Q22" i="3"/>
  <c r="Q21" i="3"/>
  <c r="Q20" i="3"/>
  <c r="Q19" i="3"/>
  <c r="Q18" i="3"/>
  <c r="Q17" i="3"/>
  <c r="Q16" i="3"/>
  <c r="Q15" i="3"/>
  <c r="Q14" i="3"/>
  <c r="Q13" i="3"/>
  <c r="Q10" i="3"/>
  <c r="Q9" i="3"/>
  <c r="Q8" i="3"/>
  <c r="Q7" i="3"/>
  <c r="Q6" i="3"/>
  <c r="Q5" i="3"/>
  <c r="Q4" i="3"/>
  <c r="Q3" i="3"/>
  <c r="Q2" i="3"/>
  <c r="BB5" i="2" s="1"/>
  <c r="P126" i="3"/>
  <c r="P125" i="3"/>
  <c r="P124" i="3"/>
  <c r="P123" i="3"/>
  <c r="P122" i="3"/>
  <c r="P121" i="3"/>
  <c r="P120" i="3"/>
  <c r="P119" i="3"/>
  <c r="P116" i="3"/>
  <c r="P115" i="3"/>
  <c r="P114" i="3"/>
  <c r="P113" i="3"/>
  <c r="P112" i="3"/>
  <c r="P111" i="3"/>
  <c r="P110" i="3"/>
  <c r="P107" i="3"/>
  <c r="P106" i="3"/>
  <c r="P105" i="3"/>
  <c r="P104" i="3"/>
  <c r="P103" i="3"/>
  <c r="P102" i="3"/>
  <c r="P101" i="3"/>
  <c r="P100" i="3"/>
  <c r="P99" i="3"/>
  <c r="P95" i="3"/>
  <c r="P94" i="3"/>
  <c r="P93" i="3"/>
  <c r="P92" i="3"/>
  <c r="P91" i="3"/>
  <c r="P90" i="3"/>
  <c r="P89" i="3"/>
  <c r="P88" i="3"/>
  <c r="P86" i="3"/>
  <c r="P85" i="3"/>
  <c r="P84" i="3"/>
  <c r="P83" i="3"/>
  <c r="P82" i="3"/>
  <c r="P81" i="3"/>
  <c r="P80" i="3"/>
  <c r="P79" i="3"/>
  <c r="P78" i="3"/>
  <c r="P75" i="3"/>
  <c r="P74" i="3"/>
  <c r="P73" i="3"/>
  <c r="P72" i="3"/>
  <c r="P71" i="3"/>
  <c r="P70" i="3"/>
  <c r="P69" i="3"/>
  <c r="P68" i="3"/>
  <c r="P65" i="3"/>
  <c r="P64" i="3"/>
  <c r="P63" i="3"/>
  <c r="P62" i="3"/>
  <c r="P61" i="3"/>
  <c r="P60" i="3"/>
  <c r="P59" i="3"/>
  <c r="P58" i="3"/>
  <c r="P56" i="3"/>
  <c r="P55" i="3"/>
  <c r="P54" i="3"/>
  <c r="P53" i="3"/>
  <c r="P52" i="3"/>
  <c r="P51" i="3"/>
  <c r="P50" i="3"/>
  <c r="P49" i="3"/>
  <c r="P48" i="3"/>
  <c r="P45" i="3"/>
  <c r="P44" i="3"/>
  <c r="P43" i="3"/>
  <c r="P42" i="3"/>
  <c r="P41" i="3"/>
  <c r="P40" i="3"/>
  <c r="P39" i="3"/>
  <c r="P38" i="3"/>
  <c r="P37" i="3"/>
  <c r="P34" i="3"/>
  <c r="P33" i="3"/>
  <c r="P32" i="3"/>
  <c r="P31" i="3"/>
  <c r="P30" i="3"/>
  <c r="P29" i="3"/>
  <c r="P28" i="3"/>
  <c r="P27" i="3"/>
  <c r="P26" i="3"/>
  <c r="P25" i="3"/>
  <c r="P22" i="3"/>
  <c r="P21" i="3"/>
  <c r="P20" i="3"/>
  <c r="P19" i="3"/>
  <c r="P18" i="3"/>
  <c r="P17" i="3"/>
  <c r="P16" i="3"/>
  <c r="P15" i="3"/>
  <c r="P14" i="3"/>
  <c r="P13" i="3"/>
  <c r="P11" i="3"/>
  <c r="P10" i="3"/>
  <c r="P9" i="3"/>
  <c r="P8" i="3"/>
  <c r="P7" i="3"/>
  <c r="P6" i="3"/>
  <c r="P5" i="3"/>
  <c r="P4" i="3"/>
  <c r="P3" i="3"/>
  <c r="P2" i="3"/>
  <c r="AY5" i="2" s="1"/>
  <c r="N125" i="3"/>
  <c r="N124" i="3"/>
  <c r="N123" i="3"/>
  <c r="N122" i="3"/>
  <c r="N121" i="3"/>
  <c r="N120" i="3"/>
  <c r="N119" i="3"/>
  <c r="N115" i="3"/>
  <c r="N114" i="3"/>
  <c r="N113" i="3"/>
  <c r="N112" i="3"/>
  <c r="N111" i="3"/>
  <c r="N110" i="3"/>
  <c r="N106" i="3"/>
  <c r="N105" i="3"/>
  <c r="N104" i="3"/>
  <c r="N103" i="3"/>
  <c r="N102" i="3"/>
  <c r="N101" i="3"/>
  <c r="N100" i="3"/>
  <c r="N99" i="3"/>
  <c r="N96" i="3"/>
  <c r="N95" i="3"/>
  <c r="N94" i="3"/>
  <c r="N93" i="3"/>
  <c r="N92" i="3"/>
  <c r="N91" i="3"/>
  <c r="N90" i="3"/>
  <c r="N89" i="3"/>
  <c r="N88" i="3"/>
  <c r="N85" i="3"/>
  <c r="N84" i="3"/>
  <c r="N83" i="3"/>
  <c r="N82" i="3"/>
  <c r="N81" i="3"/>
  <c r="N80" i="3"/>
  <c r="N79" i="3"/>
  <c r="N78" i="3"/>
  <c r="N74" i="3"/>
  <c r="N73" i="3"/>
  <c r="N72" i="3"/>
  <c r="N71" i="3"/>
  <c r="N70" i="3"/>
  <c r="N69" i="3"/>
  <c r="N68" i="3"/>
  <c r="N64" i="3"/>
  <c r="N63" i="3"/>
  <c r="N62" i="3"/>
  <c r="N61" i="3"/>
  <c r="N60" i="3"/>
  <c r="N59" i="3"/>
  <c r="N58" i="3"/>
  <c r="N54" i="3"/>
  <c r="N53" i="3"/>
  <c r="N52" i="3"/>
  <c r="N51" i="3"/>
  <c r="N50" i="3"/>
  <c r="N49" i="3"/>
  <c r="N48" i="3"/>
  <c r="N44" i="3"/>
  <c r="N43" i="3"/>
  <c r="N42" i="3"/>
  <c r="N41" i="3"/>
  <c r="N40" i="3"/>
  <c r="N39" i="3"/>
  <c r="N38" i="3"/>
  <c r="N37" i="3"/>
  <c r="N33" i="3"/>
  <c r="N32" i="3"/>
  <c r="N31" i="3"/>
  <c r="N30" i="3"/>
  <c r="N29" i="3"/>
  <c r="N28" i="3"/>
  <c r="N27" i="3"/>
  <c r="N26" i="3"/>
  <c r="N25" i="3"/>
  <c r="N21" i="3"/>
  <c r="N20" i="3"/>
  <c r="N19" i="3"/>
  <c r="N18" i="3"/>
  <c r="N17" i="3"/>
  <c r="N16" i="3"/>
  <c r="N15" i="3"/>
  <c r="N14" i="3"/>
  <c r="N13" i="3"/>
  <c r="N10" i="3"/>
  <c r="N9" i="3"/>
  <c r="N8" i="3"/>
  <c r="N7" i="3"/>
  <c r="N6" i="3"/>
  <c r="N5" i="3"/>
  <c r="N4" i="3"/>
  <c r="N3" i="3"/>
  <c r="BH4" i="2" s="1"/>
  <c r="N2" i="3"/>
  <c r="M125" i="3"/>
  <c r="M124" i="3"/>
  <c r="M123" i="3"/>
  <c r="M122" i="3"/>
  <c r="M121" i="3"/>
  <c r="M120" i="3"/>
  <c r="M119" i="3"/>
  <c r="M115" i="3"/>
  <c r="M114" i="3"/>
  <c r="M113" i="3"/>
  <c r="M112" i="3"/>
  <c r="M111" i="3"/>
  <c r="M110" i="3"/>
  <c r="M107" i="3"/>
  <c r="M106" i="3"/>
  <c r="M105" i="3"/>
  <c r="M104" i="3"/>
  <c r="M103" i="3"/>
  <c r="M102" i="3"/>
  <c r="M101" i="3"/>
  <c r="M100" i="3"/>
  <c r="M99" i="3"/>
  <c r="M96" i="3"/>
  <c r="M95" i="3"/>
  <c r="M94" i="3"/>
  <c r="M93" i="3"/>
  <c r="M92" i="3"/>
  <c r="M91" i="3"/>
  <c r="M90" i="3"/>
  <c r="M89" i="3"/>
  <c r="M88" i="3"/>
  <c r="M85" i="3"/>
  <c r="M84" i="3"/>
  <c r="M83" i="3"/>
  <c r="M82" i="3"/>
  <c r="M81" i="3"/>
  <c r="M80" i="3"/>
  <c r="M79" i="3"/>
  <c r="M78" i="3"/>
  <c r="M74" i="3"/>
  <c r="M73" i="3"/>
  <c r="M72" i="3"/>
  <c r="M71" i="3"/>
  <c r="M70" i="3"/>
  <c r="M69" i="3"/>
  <c r="M68" i="3"/>
  <c r="M64" i="3"/>
  <c r="M63" i="3"/>
  <c r="M62" i="3"/>
  <c r="M61" i="3"/>
  <c r="M60" i="3"/>
  <c r="M59" i="3"/>
  <c r="M58" i="3"/>
  <c r="M54" i="3"/>
  <c r="M53" i="3"/>
  <c r="M52" i="3"/>
  <c r="M51" i="3"/>
  <c r="M50" i="3"/>
  <c r="M49" i="3"/>
  <c r="M48" i="3"/>
  <c r="M44" i="3"/>
  <c r="M43" i="3"/>
  <c r="M42" i="3"/>
  <c r="M41" i="3"/>
  <c r="M40" i="3"/>
  <c r="M39" i="3"/>
  <c r="M38" i="3"/>
  <c r="M37" i="3"/>
  <c r="M34" i="3"/>
  <c r="M33" i="3"/>
  <c r="M32" i="3"/>
  <c r="M31" i="3"/>
  <c r="M30" i="3"/>
  <c r="M29" i="3"/>
  <c r="M28" i="3"/>
  <c r="M27" i="3"/>
  <c r="M26" i="3"/>
  <c r="M25" i="3"/>
  <c r="M22" i="3"/>
  <c r="M21" i="3"/>
  <c r="M20" i="3"/>
  <c r="M19" i="3"/>
  <c r="M18" i="3"/>
  <c r="M17" i="3"/>
  <c r="M16" i="3"/>
  <c r="M15" i="3"/>
  <c r="M14" i="3"/>
  <c r="M13" i="3"/>
  <c r="M10" i="3"/>
  <c r="M9" i="3"/>
  <c r="M8" i="3"/>
  <c r="M7" i="3"/>
  <c r="M6" i="3"/>
  <c r="M5" i="3"/>
  <c r="M4" i="3"/>
  <c r="BE4" i="2" s="1"/>
  <c r="M3" i="3"/>
  <c r="M2" i="3"/>
  <c r="BF4" i="2" s="1"/>
  <c r="L125" i="3"/>
  <c r="L124" i="3"/>
  <c r="L123" i="3"/>
  <c r="L122" i="3"/>
  <c r="L121" i="3"/>
  <c r="L120" i="3"/>
  <c r="L119" i="3"/>
  <c r="L116" i="3"/>
  <c r="L115" i="3"/>
  <c r="L114" i="3"/>
  <c r="L113" i="3"/>
  <c r="L112" i="3"/>
  <c r="L111" i="3"/>
  <c r="L110" i="3"/>
  <c r="L106" i="3"/>
  <c r="L105" i="3"/>
  <c r="L104" i="3"/>
  <c r="L103" i="3"/>
  <c r="L102" i="3"/>
  <c r="L101" i="3"/>
  <c r="L100" i="3"/>
  <c r="L99" i="3"/>
  <c r="L96" i="3"/>
  <c r="L95" i="3"/>
  <c r="L94" i="3"/>
  <c r="L93" i="3"/>
  <c r="L92" i="3"/>
  <c r="L91" i="3"/>
  <c r="L90" i="3"/>
  <c r="L89" i="3"/>
  <c r="L88" i="3"/>
  <c r="L84" i="3"/>
  <c r="L83" i="3"/>
  <c r="L82" i="3"/>
  <c r="L81" i="3"/>
  <c r="L80" i="3"/>
  <c r="L79" i="3"/>
  <c r="L78" i="3"/>
  <c r="L74" i="3"/>
  <c r="L73" i="3"/>
  <c r="L72" i="3"/>
  <c r="L71" i="3"/>
  <c r="L70" i="3"/>
  <c r="L69" i="3"/>
  <c r="L68" i="3"/>
  <c r="L65" i="3"/>
  <c r="L64" i="3"/>
  <c r="L63" i="3"/>
  <c r="L62" i="3"/>
  <c r="L61" i="3"/>
  <c r="L60" i="3"/>
  <c r="L59" i="3"/>
  <c r="L58" i="3"/>
  <c r="L54" i="3"/>
  <c r="L53" i="3"/>
  <c r="L52" i="3"/>
  <c r="L51" i="3"/>
  <c r="L50" i="3"/>
  <c r="L49" i="3"/>
  <c r="L48" i="3"/>
  <c r="L45" i="3"/>
  <c r="L44" i="3"/>
  <c r="L43" i="3"/>
  <c r="L42" i="3"/>
  <c r="L41" i="3"/>
  <c r="L40" i="3"/>
  <c r="L39" i="3"/>
  <c r="L38" i="3"/>
  <c r="L37" i="3"/>
  <c r="L34" i="3"/>
  <c r="L33" i="3"/>
  <c r="L32" i="3"/>
  <c r="L31" i="3"/>
  <c r="L30" i="3"/>
  <c r="L29" i="3"/>
  <c r="L28" i="3"/>
  <c r="L27" i="3"/>
  <c r="L26" i="3"/>
  <c r="L25" i="3"/>
  <c r="L22" i="3"/>
  <c r="L21" i="3"/>
  <c r="L20" i="3"/>
  <c r="L19" i="3"/>
  <c r="L18" i="3"/>
  <c r="L17" i="3"/>
  <c r="L16" i="3"/>
  <c r="L15" i="3"/>
  <c r="L14" i="3"/>
  <c r="L13" i="3"/>
  <c r="L9" i="3"/>
  <c r="L8" i="3"/>
  <c r="L7" i="3"/>
  <c r="L6" i="3"/>
  <c r="BB4" i="2" s="1"/>
  <c r="L5" i="3"/>
  <c r="L4" i="3"/>
  <c r="L3" i="3"/>
  <c r="L2" i="3"/>
  <c r="K126" i="3"/>
  <c r="K125" i="3"/>
  <c r="K124" i="3"/>
  <c r="K123" i="3"/>
  <c r="K122" i="3"/>
  <c r="K121" i="3"/>
  <c r="K120" i="3"/>
  <c r="K119" i="3"/>
  <c r="K116" i="3"/>
  <c r="K115" i="3"/>
  <c r="K114" i="3"/>
  <c r="K113" i="3"/>
  <c r="K112" i="3"/>
  <c r="K111" i="3"/>
  <c r="K110" i="3"/>
  <c r="K106" i="3"/>
  <c r="K105" i="3"/>
  <c r="K104" i="3"/>
  <c r="K103" i="3"/>
  <c r="K102" i="3"/>
  <c r="K101" i="3"/>
  <c r="K100" i="3"/>
  <c r="K99" i="3"/>
  <c r="K95" i="3"/>
  <c r="K94" i="3"/>
  <c r="K93" i="3"/>
  <c r="K92" i="3"/>
  <c r="K91" i="3"/>
  <c r="K90" i="3"/>
  <c r="K89" i="3"/>
  <c r="K88" i="3"/>
  <c r="K85" i="3"/>
  <c r="K84" i="3"/>
  <c r="K83" i="3"/>
  <c r="K82" i="3"/>
  <c r="K81" i="3"/>
  <c r="K80" i="3"/>
  <c r="K79" i="3"/>
  <c r="K78" i="3"/>
  <c r="K75" i="3"/>
  <c r="K74" i="3"/>
  <c r="K73" i="3"/>
  <c r="K72" i="3"/>
  <c r="K71" i="3"/>
  <c r="K70" i="3"/>
  <c r="K69" i="3"/>
  <c r="K68" i="3"/>
  <c r="K65" i="3"/>
  <c r="K64" i="3"/>
  <c r="K63" i="3"/>
  <c r="K62" i="3"/>
  <c r="K61" i="3"/>
  <c r="K60" i="3"/>
  <c r="K59" i="3"/>
  <c r="K58" i="3"/>
  <c r="K55" i="3"/>
  <c r="K54" i="3"/>
  <c r="K53" i="3"/>
  <c r="K52" i="3"/>
  <c r="K51" i="3"/>
  <c r="K50" i="3"/>
  <c r="K49" i="3"/>
  <c r="K48" i="3"/>
  <c r="K45" i="3"/>
  <c r="K44" i="3"/>
  <c r="K43" i="3"/>
  <c r="K42" i="3"/>
  <c r="K41" i="3"/>
  <c r="K40" i="3"/>
  <c r="K39" i="3"/>
  <c r="K38" i="3"/>
  <c r="K37" i="3"/>
  <c r="K33" i="3"/>
  <c r="K32" i="3"/>
  <c r="K31" i="3"/>
  <c r="K30" i="3"/>
  <c r="K29" i="3"/>
  <c r="K28" i="3"/>
  <c r="K27" i="3"/>
  <c r="K26" i="3"/>
  <c r="K25" i="3"/>
  <c r="K21" i="3"/>
  <c r="K20" i="3"/>
  <c r="K19" i="3"/>
  <c r="K18" i="3"/>
  <c r="K17" i="3"/>
  <c r="K16" i="3"/>
  <c r="K15" i="3"/>
  <c r="K14" i="3"/>
  <c r="K13" i="3"/>
  <c r="K10" i="3"/>
  <c r="K9" i="3"/>
  <c r="K8" i="3"/>
  <c r="K7" i="3"/>
  <c r="K6" i="3"/>
  <c r="AY4" i="2" s="1"/>
  <c r="K5" i="3"/>
  <c r="K4" i="3"/>
  <c r="K3" i="3"/>
  <c r="K2" i="3"/>
  <c r="BI3" i="2"/>
  <c r="BH3" i="2"/>
  <c r="BF3" i="2"/>
  <c r="BE3" i="2"/>
  <c r="BC3" i="2"/>
  <c r="BB3" i="2"/>
  <c r="AZ3" i="2"/>
  <c r="AY3" i="2"/>
  <c r="BI2" i="2"/>
  <c r="BH2" i="2"/>
  <c r="BF2" i="2"/>
  <c r="BE2" i="2"/>
  <c r="BC2" i="2"/>
  <c r="BB2" i="2"/>
  <c r="AZ2" i="2"/>
  <c r="AY2" i="2"/>
  <c r="BP5" i="2"/>
  <c r="BQ5" i="2"/>
  <c r="BP6" i="2"/>
  <c r="BQ6" i="2"/>
  <c r="BO126" i="3"/>
  <c r="BL126" i="3"/>
  <c r="BG126" i="3"/>
  <c r="BF126" i="3"/>
  <c r="Z126" i="3"/>
  <c r="AO126" i="3" s="1"/>
  <c r="BP125" i="3"/>
  <c r="BO125" i="3"/>
  <c r="BM125" i="3"/>
  <c r="BL125" i="3"/>
  <c r="BG125" i="3"/>
  <c r="BF125" i="3"/>
  <c r="AC125" i="3"/>
  <c r="AR125" i="3" s="1"/>
  <c r="AB125" i="3"/>
  <c r="AQ125" i="3" s="1"/>
  <c r="AA125" i="3"/>
  <c r="AP125" i="3" s="1"/>
  <c r="Z125" i="3"/>
  <c r="AO125" i="3" s="1"/>
  <c r="BP124" i="3"/>
  <c r="BO124" i="3"/>
  <c r="BM124" i="3"/>
  <c r="BL124" i="3"/>
  <c r="BG124" i="3"/>
  <c r="BF124" i="3"/>
  <c r="AC124" i="3"/>
  <c r="AR124" i="3" s="1"/>
  <c r="AB124" i="3"/>
  <c r="AQ124" i="3" s="1"/>
  <c r="AA124" i="3"/>
  <c r="AP124" i="3" s="1"/>
  <c r="Z124" i="3"/>
  <c r="AO124" i="3" s="1"/>
  <c r="BP123" i="3"/>
  <c r="BO123" i="3"/>
  <c r="BM123" i="3"/>
  <c r="BL123" i="3"/>
  <c r="BG123" i="3"/>
  <c r="BF123" i="3"/>
  <c r="AC123" i="3"/>
  <c r="AR123" i="3" s="1"/>
  <c r="AB123" i="3"/>
  <c r="AQ123" i="3" s="1"/>
  <c r="AA123" i="3"/>
  <c r="AP123" i="3" s="1"/>
  <c r="Z123" i="3"/>
  <c r="AO123" i="3" s="1"/>
  <c r="BP122" i="3"/>
  <c r="BO122" i="3"/>
  <c r="BM122" i="3"/>
  <c r="BL122" i="3"/>
  <c r="BG122" i="3"/>
  <c r="BF122" i="3"/>
  <c r="AC122" i="3"/>
  <c r="AR122" i="3" s="1"/>
  <c r="AB122" i="3"/>
  <c r="AQ122" i="3" s="1"/>
  <c r="AA122" i="3"/>
  <c r="AP122" i="3" s="1"/>
  <c r="Z122" i="3"/>
  <c r="AO122" i="3" s="1"/>
  <c r="BP121" i="3"/>
  <c r="BO121" i="3"/>
  <c r="BM121" i="3"/>
  <c r="BL121" i="3"/>
  <c r="BG121" i="3"/>
  <c r="BF121" i="3"/>
  <c r="AC121" i="3"/>
  <c r="AR121" i="3" s="1"/>
  <c r="AB121" i="3"/>
  <c r="AQ121" i="3" s="1"/>
  <c r="AA121" i="3"/>
  <c r="AP121" i="3" s="1"/>
  <c r="Z121" i="3"/>
  <c r="AO121" i="3" s="1"/>
  <c r="BP120" i="3"/>
  <c r="BO120" i="3"/>
  <c r="BM120" i="3"/>
  <c r="BL120" i="3"/>
  <c r="BG120" i="3"/>
  <c r="BF120" i="3"/>
  <c r="AC120" i="3"/>
  <c r="AR120" i="3" s="1"/>
  <c r="AB120" i="3"/>
  <c r="AQ120" i="3" s="1"/>
  <c r="AA120" i="3"/>
  <c r="AP120" i="3" s="1"/>
  <c r="Z120" i="3"/>
  <c r="AO120" i="3" s="1"/>
  <c r="BP119" i="3"/>
  <c r="BO119" i="3"/>
  <c r="BM119" i="3"/>
  <c r="BL119" i="3"/>
  <c r="BG119" i="3"/>
  <c r="BF119" i="3"/>
  <c r="AC119" i="3"/>
  <c r="AR119" i="3" s="1"/>
  <c r="AB119" i="3"/>
  <c r="AQ119" i="3" s="1"/>
  <c r="AA119" i="3"/>
  <c r="AP119" i="3" s="1"/>
  <c r="Z119" i="3"/>
  <c r="AO119" i="3" s="1"/>
  <c r="BF117" i="3"/>
  <c r="BP116" i="3"/>
  <c r="BO116" i="3"/>
  <c r="BM116" i="3"/>
  <c r="BL116" i="3"/>
  <c r="BG116" i="3"/>
  <c r="BF116" i="3"/>
  <c r="AA116" i="3"/>
  <c r="AP116" i="3" s="1"/>
  <c r="Z116" i="3"/>
  <c r="AO116" i="3" s="1"/>
  <c r="BP115" i="3"/>
  <c r="BO115" i="3"/>
  <c r="BM115" i="3"/>
  <c r="BL115" i="3"/>
  <c r="BG115" i="3"/>
  <c r="BF115" i="3"/>
  <c r="AC115" i="3"/>
  <c r="AR115" i="3" s="1"/>
  <c r="AB115" i="3"/>
  <c r="AQ115" i="3" s="1"/>
  <c r="AA115" i="3"/>
  <c r="AP115" i="3" s="1"/>
  <c r="Z115" i="3"/>
  <c r="AO115" i="3" s="1"/>
  <c r="BP114" i="3"/>
  <c r="BO114" i="3"/>
  <c r="BM114" i="3"/>
  <c r="BL114" i="3"/>
  <c r="BG114" i="3"/>
  <c r="BF114" i="3"/>
  <c r="AC114" i="3"/>
  <c r="AR114" i="3" s="1"/>
  <c r="AB114" i="3"/>
  <c r="AQ114" i="3" s="1"/>
  <c r="AA114" i="3"/>
  <c r="AP114" i="3" s="1"/>
  <c r="Z114" i="3"/>
  <c r="AO114" i="3" s="1"/>
  <c r="BP113" i="3"/>
  <c r="BO113" i="3"/>
  <c r="BM113" i="3"/>
  <c r="BL113" i="3"/>
  <c r="BG113" i="3"/>
  <c r="BF113" i="3"/>
  <c r="AC113" i="3"/>
  <c r="AR113" i="3" s="1"/>
  <c r="AB113" i="3"/>
  <c r="AQ113" i="3" s="1"/>
  <c r="AA113" i="3"/>
  <c r="AP113" i="3" s="1"/>
  <c r="Z113" i="3"/>
  <c r="AO113" i="3" s="1"/>
  <c r="BP112" i="3"/>
  <c r="BO112" i="3"/>
  <c r="BM112" i="3"/>
  <c r="BL112" i="3"/>
  <c r="BG112" i="3"/>
  <c r="BF112" i="3"/>
  <c r="AC112" i="3"/>
  <c r="AR112" i="3" s="1"/>
  <c r="AB112" i="3"/>
  <c r="AQ112" i="3" s="1"/>
  <c r="AA112" i="3"/>
  <c r="AP112" i="3" s="1"/>
  <c r="Z112" i="3"/>
  <c r="AO112" i="3" s="1"/>
  <c r="BP111" i="3"/>
  <c r="BO111" i="3"/>
  <c r="BM111" i="3"/>
  <c r="BL111" i="3"/>
  <c r="BG111" i="3"/>
  <c r="BF111" i="3"/>
  <c r="AC111" i="3"/>
  <c r="AR111" i="3" s="1"/>
  <c r="AB111" i="3"/>
  <c r="AQ111" i="3" s="1"/>
  <c r="AA111" i="3"/>
  <c r="AP111" i="3" s="1"/>
  <c r="Z111" i="3"/>
  <c r="AO111" i="3" s="1"/>
  <c r="BP110" i="3"/>
  <c r="BO110" i="3"/>
  <c r="BM110" i="3"/>
  <c r="BL110" i="3"/>
  <c r="BG110" i="3"/>
  <c r="BF110" i="3"/>
  <c r="AC110" i="3"/>
  <c r="AR110" i="3" s="1"/>
  <c r="AB110" i="3"/>
  <c r="AQ110" i="3" s="1"/>
  <c r="AA110" i="3"/>
  <c r="AP110" i="3" s="1"/>
  <c r="Z110" i="3"/>
  <c r="AO110" i="3" s="1"/>
  <c r="BP107" i="3"/>
  <c r="BO107" i="3"/>
  <c r="BG107" i="3"/>
  <c r="BF107" i="3"/>
  <c r="AB107" i="3"/>
  <c r="AQ107" i="3" s="1"/>
  <c r="BP106" i="3"/>
  <c r="BO106" i="3"/>
  <c r="BM106" i="3"/>
  <c r="BL106" i="3"/>
  <c r="BG106" i="3"/>
  <c r="BF106" i="3"/>
  <c r="AC106" i="3"/>
  <c r="AR106" i="3" s="1"/>
  <c r="AB106" i="3"/>
  <c r="AQ106" i="3" s="1"/>
  <c r="AA106" i="3"/>
  <c r="AP106" i="3" s="1"/>
  <c r="Z106" i="3"/>
  <c r="AO106" i="3" s="1"/>
  <c r="BP105" i="3"/>
  <c r="BO105" i="3"/>
  <c r="BM105" i="3"/>
  <c r="BL105" i="3"/>
  <c r="BG105" i="3"/>
  <c r="BF105" i="3"/>
  <c r="AC105" i="3"/>
  <c r="AR105" i="3" s="1"/>
  <c r="AB105" i="3"/>
  <c r="AQ105" i="3" s="1"/>
  <c r="AA105" i="3"/>
  <c r="AP105" i="3" s="1"/>
  <c r="Z105" i="3"/>
  <c r="AO105" i="3" s="1"/>
  <c r="BP104" i="3"/>
  <c r="BO104" i="3"/>
  <c r="BM104" i="3"/>
  <c r="BL104" i="3"/>
  <c r="BG104" i="3"/>
  <c r="BF104" i="3"/>
  <c r="AC104" i="3"/>
  <c r="AR104" i="3" s="1"/>
  <c r="AB104" i="3"/>
  <c r="AQ104" i="3" s="1"/>
  <c r="AA104" i="3"/>
  <c r="AP104" i="3" s="1"/>
  <c r="Z104" i="3"/>
  <c r="AO104" i="3" s="1"/>
  <c r="BP103" i="3"/>
  <c r="BO103" i="3"/>
  <c r="BM103" i="3"/>
  <c r="BL103" i="3"/>
  <c r="BG103" i="3"/>
  <c r="BF103" i="3"/>
  <c r="AC103" i="3"/>
  <c r="AR103" i="3" s="1"/>
  <c r="AB103" i="3"/>
  <c r="AQ103" i="3" s="1"/>
  <c r="AA103" i="3"/>
  <c r="AP103" i="3" s="1"/>
  <c r="Z103" i="3"/>
  <c r="AO103" i="3" s="1"/>
  <c r="BP102" i="3"/>
  <c r="BO102" i="3"/>
  <c r="BM102" i="3"/>
  <c r="BL102" i="3"/>
  <c r="BG102" i="3"/>
  <c r="BF102" i="3"/>
  <c r="AC102" i="3"/>
  <c r="AR102" i="3" s="1"/>
  <c r="AB102" i="3"/>
  <c r="AQ102" i="3" s="1"/>
  <c r="AA102" i="3"/>
  <c r="AP102" i="3" s="1"/>
  <c r="Z102" i="3"/>
  <c r="AO102" i="3" s="1"/>
  <c r="BP101" i="3"/>
  <c r="BO101" i="3"/>
  <c r="BM101" i="3"/>
  <c r="BL101" i="3"/>
  <c r="BG101" i="3"/>
  <c r="BF101" i="3"/>
  <c r="AC101" i="3"/>
  <c r="AR101" i="3" s="1"/>
  <c r="AB101" i="3"/>
  <c r="AQ101" i="3" s="1"/>
  <c r="AA101" i="3"/>
  <c r="AP101" i="3" s="1"/>
  <c r="Z101" i="3"/>
  <c r="AO101" i="3" s="1"/>
  <c r="BP100" i="3"/>
  <c r="BO100" i="3"/>
  <c r="BM100" i="3"/>
  <c r="BL100" i="3"/>
  <c r="BG100" i="3"/>
  <c r="BF100" i="3"/>
  <c r="AC100" i="3"/>
  <c r="AR100" i="3" s="1"/>
  <c r="AB100" i="3"/>
  <c r="AQ100" i="3" s="1"/>
  <c r="AA100" i="3"/>
  <c r="AP100" i="3" s="1"/>
  <c r="Z100" i="3"/>
  <c r="AO100" i="3" s="1"/>
  <c r="BP99" i="3"/>
  <c r="BO99" i="3"/>
  <c r="BM99" i="3"/>
  <c r="BL99" i="3"/>
  <c r="BG99" i="3"/>
  <c r="BF99" i="3"/>
  <c r="AC99" i="3"/>
  <c r="AR99" i="3" s="1"/>
  <c r="AB99" i="3"/>
  <c r="AQ99" i="3" s="1"/>
  <c r="AA99" i="3"/>
  <c r="AP99" i="3" s="1"/>
  <c r="Z99" i="3"/>
  <c r="AO99" i="3" s="1"/>
  <c r="BP97" i="3"/>
  <c r="BG97" i="3"/>
  <c r="BP96" i="3"/>
  <c r="BO96" i="3"/>
  <c r="BM96" i="3"/>
  <c r="BG96" i="3"/>
  <c r="BF96" i="3"/>
  <c r="AC96" i="3"/>
  <c r="AR96" i="3" s="1"/>
  <c r="AB96" i="3"/>
  <c r="AQ96" i="3" s="1"/>
  <c r="AA96" i="3"/>
  <c r="AP96" i="3" s="1"/>
  <c r="BP95" i="3"/>
  <c r="BO95" i="3"/>
  <c r="BM95" i="3"/>
  <c r="BL95" i="3"/>
  <c r="BG95" i="3"/>
  <c r="BF95" i="3"/>
  <c r="AC95" i="3"/>
  <c r="AR95" i="3" s="1"/>
  <c r="AB95" i="3"/>
  <c r="AQ95" i="3" s="1"/>
  <c r="AA95" i="3"/>
  <c r="AP95" i="3" s="1"/>
  <c r="Z95" i="3"/>
  <c r="AO95" i="3" s="1"/>
  <c r="BP94" i="3"/>
  <c r="BO94" i="3"/>
  <c r="BM94" i="3"/>
  <c r="BL94" i="3"/>
  <c r="BG94" i="3"/>
  <c r="BF94" i="3"/>
  <c r="AC94" i="3"/>
  <c r="AR94" i="3" s="1"/>
  <c r="AB94" i="3"/>
  <c r="AQ94" i="3" s="1"/>
  <c r="AA94" i="3"/>
  <c r="AP94" i="3" s="1"/>
  <c r="Z94" i="3"/>
  <c r="AO94" i="3" s="1"/>
  <c r="BP93" i="3"/>
  <c r="BO93" i="3"/>
  <c r="BM93" i="3"/>
  <c r="BL93" i="3"/>
  <c r="BG93" i="3"/>
  <c r="BF93" i="3"/>
  <c r="AC93" i="3"/>
  <c r="AR93" i="3" s="1"/>
  <c r="AB93" i="3"/>
  <c r="AQ93" i="3" s="1"/>
  <c r="AA93" i="3"/>
  <c r="AP93" i="3" s="1"/>
  <c r="Z93" i="3"/>
  <c r="AO93" i="3" s="1"/>
  <c r="BP92" i="3"/>
  <c r="BO92" i="3"/>
  <c r="BM92" i="3"/>
  <c r="BL92" i="3"/>
  <c r="BG92" i="3"/>
  <c r="BF92" i="3"/>
  <c r="AC92" i="3"/>
  <c r="AR92" i="3" s="1"/>
  <c r="AB92" i="3"/>
  <c r="AQ92" i="3" s="1"/>
  <c r="AA92" i="3"/>
  <c r="AP92" i="3" s="1"/>
  <c r="Z92" i="3"/>
  <c r="AO92" i="3" s="1"/>
  <c r="BP91" i="3"/>
  <c r="BO91" i="3"/>
  <c r="BM91" i="3"/>
  <c r="BL91" i="3"/>
  <c r="BG91" i="3"/>
  <c r="BF91" i="3"/>
  <c r="AC91" i="3"/>
  <c r="AR91" i="3" s="1"/>
  <c r="AB91" i="3"/>
  <c r="AQ91" i="3" s="1"/>
  <c r="AA91" i="3"/>
  <c r="AP91" i="3" s="1"/>
  <c r="Z91" i="3"/>
  <c r="AO91" i="3" s="1"/>
  <c r="BP90" i="3"/>
  <c r="BO90" i="3"/>
  <c r="BM90" i="3"/>
  <c r="BL90" i="3"/>
  <c r="BG90" i="3"/>
  <c r="BF90" i="3"/>
  <c r="AC90" i="3"/>
  <c r="AR90" i="3" s="1"/>
  <c r="AB90" i="3"/>
  <c r="AQ90" i="3" s="1"/>
  <c r="AA90" i="3"/>
  <c r="AP90" i="3" s="1"/>
  <c r="Z90" i="3"/>
  <c r="AO90" i="3" s="1"/>
  <c r="BP89" i="3"/>
  <c r="BO89" i="3"/>
  <c r="BM89" i="3"/>
  <c r="BL89" i="3"/>
  <c r="BG89" i="3"/>
  <c r="BF89" i="3"/>
  <c r="AC89" i="3"/>
  <c r="AR89" i="3" s="1"/>
  <c r="AB89" i="3"/>
  <c r="AQ89" i="3" s="1"/>
  <c r="AA89" i="3"/>
  <c r="AP89" i="3" s="1"/>
  <c r="Z89" i="3"/>
  <c r="AO89" i="3" s="1"/>
  <c r="BP88" i="3"/>
  <c r="BO88" i="3"/>
  <c r="BM88" i="3"/>
  <c r="BL88" i="3"/>
  <c r="BG88" i="3"/>
  <c r="BF88" i="3"/>
  <c r="AC88" i="3"/>
  <c r="AR88" i="3" s="1"/>
  <c r="AB88" i="3"/>
  <c r="AQ88" i="3" s="1"/>
  <c r="AA88" i="3"/>
  <c r="AP88" i="3" s="1"/>
  <c r="Z88" i="3"/>
  <c r="AO88" i="3" s="1"/>
  <c r="BO86" i="3"/>
  <c r="BG86" i="3"/>
  <c r="BP85" i="3"/>
  <c r="BO85" i="3"/>
  <c r="BL85" i="3"/>
  <c r="BG85" i="3"/>
  <c r="BF85" i="3"/>
  <c r="AC85" i="3"/>
  <c r="AR85" i="3" s="1"/>
  <c r="AB85" i="3"/>
  <c r="AQ85" i="3" s="1"/>
  <c r="Z85" i="3"/>
  <c r="AO85" i="3" s="1"/>
  <c r="BP84" i="3"/>
  <c r="BO84" i="3"/>
  <c r="BM84" i="3"/>
  <c r="BL84" i="3"/>
  <c r="BG84" i="3"/>
  <c r="BF84" i="3"/>
  <c r="AC84" i="3"/>
  <c r="AR84" i="3" s="1"/>
  <c r="AB84" i="3"/>
  <c r="AQ84" i="3" s="1"/>
  <c r="AA84" i="3"/>
  <c r="AP84" i="3" s="1"/>
  <c r="Z84" i="3"/>
  <c r="AO84" i="3" s="1"/>
  <c r="BP83" i="3"/>
  <c r="BO83" i="3"/>
  <c r="BM83" i="3"/>
  <c r="BL83" i="3"/>
  <c r="BG83" i="3"/>
  <c r="BF83" i="3"/>
  <c r="AC83" i="3"/>
  <c r="AR83" i="3" s="1"/>
  <c r="AB83" i="3"/>
  <c r="AQ83" i="3" s="1"/>
  <c r="AA83" i="3"/>
  <c r="AP83" i="3" s="1"/>
  <c r="Z83" i="3"/>
  <c r="AO83" i="3" s="1"/>
  <c r="BP82" i="3"/>
  <c r="BO82" i="3"/>
  <c r="BM82" i="3"/>
  <c r="BL82" i="3"/>
  <c r="BG82" i="3"/>
  <c r="BF82" i="3"/>
  <c r="AC82" i="3"/>
  <c r="AR82" i="3" s="1"/>
  <c r="AB82" i="3"/>
  <c r="AQ82" i="3" s="1"/>
  <c r="AA82" i="3"/>
  <c r="AP82" i="3" s="1"/>
  <c r="Z82" i="3"/>
  <c r="AO82" i="3" s="1"/>
  <c r="BP81" i="3"/>
  <c r="BO81" i="3"/>
  <c r="BM81" i="3"/>
  <c r="BL81" i="3"/>
  <c r="BG81" i="3"/>
  <c r="BF81" i="3"/>
  <c r="AC81" i="3"/>
  <c r="AR81" i="3" s="1"/>
  <c r="AB81" i="3"/>
  <c r="AQ81" i="3" s="1"/>
  <c r="AA81" i="3"/>
  <c r="AP81" i="3" s="1"/>
  <c r="Z81" i="3"/>
  <c r="AO81" i="3" s="1"/>
  <c r="BP80" i="3"/>
  <c r="BO80" i="3"/>
  <c r="BM80" i="3"/>
  <c r="BL80" i="3"/>
  <c r="BG80" i="3"/>
  <c r="BF80" i="3"/>
  <c r="AC80" i="3"/>
  <c r="AR80" i="3" s="1"/>
  <c r="AB80" i="3"/>
  <c r="AQ80" i="3" s="1"/>
  <c r="AA80" i="3"/>
  <c r="AP80" i="3" s="1"/>
  <c r="Z80" i="3"/>
  <c r="AO80" i="3" s="1"/>
  <c r="BP79" i="3"/>
  <c r="BO79" i="3"/>
  <c r="BM79" i="3"/>
  <c r="BL79" i="3"/>
  <c r="BG79" i="3"/>
  <c r="BF79" i="3"/>
  <c r="AC79" i="3"/>
  <c r="AR79" i="3" s="1"/>
  <c r="AB79" i="3"/>
  <c r="AQ79" i="3" s="1"/>
  <c r="AA79" i="3"/>
  <c r="AP79" i="3" s="1"/>
  <c r="Z79" i="3"/>
  <c r="AO79" i="3" s="1"/>
  <c r="BP78" i="3"/>
  <c r="BO78" i="3"/>
  <c r="BM78" i="3"/>
  <c r="BL78" i="3"/>
  <c r="BG78" i="3"/>
  <c r="BF78" i="3"/>
  <c r="AC78" i="3"/>
  <c r="AR78" i="3" s="1"/>
  <c r="AB78" i="3"/>
  <c r="AQ78" i="3" s="1"/>
  <c r="AA78" i="3"/>
  <c r="AP78" i="3" s="1"/>
  <c r="Z78" i="3"/>
  <c r="AO78" i="3" s="1"/>
  <c r="BO75" i="3"/>
  <c r="BL75" i="3"/>
  <c r="BG75" i="3"/>
  <c r="BF75" i="3"/>
  <c r="Z75" i="3"/>
  <c r="AO75" i="3" s="1"/>
  <c r="BP74" i="3"/>
  <c r="BO74" i="3"/>
  <c r="BM74" i="3"/>
  <c r="BL74" i="3"/>
  <c r="BG74" i="3"/>
  <c r="BF74" i="3"/>
  <c r="AC74" i="3"/>
  <c r="AR74" i="3" s="1"/>
  <c r="AB74" i="3"/>
  <c r="AQ74" i="3" s="1"/>
  <c r="AA74" i="3"/>
  <c r="AP74" i="3" s="1"/>
  <c r="Z74" i="3"/>
  <c r="AO74" i="3" s="1"/>
  <c r="BP73" i="3"/>
  <c r="BO73" i="3"/>
  <c r="BM73" i="3"/>
  <c r="BL73" i="3"/>
  <c r="BG73" i="3"/>
  <c r="BF73" i="3"/>
  <c r="AC73" i="3"/>
  <c r="AR73" i="3" s="1"/>
  <c r="AB73" i="3"/>
  <c r="AQ73" i="3" s="1"/>
  <c r="AA73" i="3"/>
  <c r="AP73" i="3" s="1"/>
  <c r="Z73" i="3"/>
  <c r="AO73" i="3" s="1"/>
  <c r="BP72" i="3"/>
  <c r="BO72" i="3"/>
  <c r="BM72" i="3"/>
  <c r="BL72" i="3"/>
  <c r="BG72" i="3"/>
  <c r="BF72" i="3"/>
  <c r="AC72" i="3"/>
  <c r="AR72" i="3" s="1"/>
  <c r="AB72" i="3"/>
  <c r="AQ72" i="3" s="1"/>
  <c r="AA72" i="3"/>
  <c r="AP72" i="3" s="1"/>
  <c r="Z72" i="3"/>
  <c r="AO72" i="3" s="1"/>
  <c r="BP71" i="3"/>
  <c r="BO71" i="3"/>
  <c r="BM71" i="3"/>
  <c r="BL71" i="3"/>
  <c r="BG71" i="3"/>
  <c r="BF71" i="3"/>
  <c r="AC71" i="3"/>
  <c r="AR71" i="3" s="1"/>
  <c r="AB71" i="3"/>
  <c r="AQ71" i="3" s="1"/>
  <c r="AA71" i="3"/>
  <c r="AP71" i="3" s="1"/>
  <c r="Z71" i="3"/>
  <c r="AO71" i="3" s="1"/>
  <c r="BP70" i="3"/>
  <c r="BO70" i="3"/>
  <c r="BM70" i="3"/>
  <c r="BL70" i="3"/>
  <c r="BG70" i="3"/>
  <c r="BF70" i="3"/>
  <c r="AC70" i="3"/>
  <c r="AR70" i="3" s="1"/>
  <c r="AB70" i="3"/>
  <c r="AQ70" i="3" s="1"/>
  <c r="AA70" i="3"/>
  <c r="AP70" i="3" s="1"/>
  <c r="Z70" i="3"/>
  <c r="AO70" i="3" s="1"/>
  <c r="BP69" i="3"/>
  <c r="BO69" i="3"/>
  <c r="BM69" i="3"/>
  <c r="BL69" i="3"/>
  <c r="BG69" i="3"/>
  <c r="BF69" i="3"/>
  <c r="AC69" i="3"/>
  <c r="AR69" i="3" s="1"/>
  <c r="AB69" i="3"/>
  <c r="AQ69" i="3" s="1"/>
  <c r="AA69" i="3"/>
  <c r="AP69" i="3" s="1"/>
  <c r="Z69" i="3"/>
  <c r="AO69" i="3" s="1"/>
  <c r="BP68" i="3"/>
  <c r="BO68" i="3"/>
  <c r="BM68" i="3"/>
  <c r="BL68" i="3"/>
  <c r="BG68" i="3"/>
  <c r="BF68" i="3"/>
  <c r="AC68" i="3"/>
  <c r="AR68" i="3" s="1"/>
  <c r="AB68" i="3"/>
  <c r="AQ68" i="3" s="1"/>
  <c r="AA68" i="3"/>
  <c r="AP68" i="3" s="1"/>
  <c r="Z68" i="3"/>
  <c r="AO68" i="3" s="1"/>
  <c r="BF66" i="3"/>
  <c r="BP65" i="3"/>
  <c r="BO65" i="3"/>
  <c r="BM65" i="3"/>
  <c r="BL65" i="3"/>
  <c r="BG65" i="3"/>
  <c r="BF65" i="3"/>
  <c r="AA65" i="3"/>
  <c r="AP65" i="3" s="1"/>
  <c r="Z65" i="3"/>
  <c r="AO65" i="3" s="1"/>
  <c r="BP64" i="3"/>
  <c r="BO64" i="3"/>
  <c r="BM64" i="3"/>
  <c r="BL64" i="3"/>
  <c r="BG64" i="3"/>
  <c r="BF64" i="3"/>
  <c r="AC64" i="3"/>
  <c r="AR64" i="3" s="1"/>
  <c r="AB64" i="3"/>
  <c r="AQ64" i="3" s="1"/>
  <c r="AA64" i="3"/>
  <c r="AP64" i="3" s="1"/>
  <c r="Z64" i="3"/>
  <c r="AO64" i="3" s="1"/>
  <c r="BP63" i="3"/>
  <c r="BO63" i="3"/>
  <c r="BM63" i="3"/>
  <c r="BL63" i="3"/>
  <c r="BG63" i="3"/>
  <c r="BF63" i="3"/>
  <c r="AC63" i="3"/>
  <c r="AR63" i="3" s="1"/>
  <c r="AB63" i="3"/>
  <c r="AQ63" i="3" s="1"/>
  <c r="AA63" i="3"/>
  <c r="AP63" i="3" s="1"/>
  <c r="Z63" i="3"/>
  <c r="AO63" i="3" s="1"/>
  <c r="BP62" i="3"/>
  <c r="BO62" i="3"/>
  <c r="BM62" i="3"/>
  <c r="BL62" i="3"/>
  <c r="BG62" i="3"/>
  <c r="BF62" i="3"/>
  <c r="AC62" i="3"/>
  <c r="AR62" i="3" s="1"/>
  <c r="AB62" i="3"/>
  <c r="AQ62" i="3" s="1"/>
  <c r="AA62" i="3"/>
  <c r="AP62" i="3" s="1"/>
  <c r="Z62" i="3"/>
  <c r="AO62" i="3" s="1"/>
  <c r="BP61" i="3"/>
  <c r="BO61" i="3"/>
  <c r="BM61" i="3"/>
  <c r="BL61" i="3"/>
  <c r="BG61" i="3"/>
  <c r="BF61" i="3"/>
  <c r="AC61" i="3"/>
  <c r="AR61" i="3" s="1"/>
  <c r="AB61" i="3"/>
  <c r="AQ61" i="3" s="1"/>
  <c r="AA61" i="3"/>
  <c r="AP61" i="3" s="1"/>
  <c r="Z61" i="3"/>
  <c r="AO61" i="3" s="1"/>
  <c r="BP60" i="3"/>
  <c r="BO60" i="3"/>
  <c r="BM60" i="3"/>
  <c r="BL60" i="3"/>
  <c r="BG60" i="3"/>
  <c r="BF60" i="3"/>
  <c r="AC60" i="3"/>
  <c r="AR60" i="3" s="1"/>
  <c r="AB60" i="3"/>
  <c r="AQ60" i="3" s="1"/>
  <c r="AA60" i="3"/>
  <c r="AP60" i="3" s="1"/>
  <c r="Z60" i="3"/>
  <c r="AO60" i="3" s="1"/>
  <c r="BP59" i="3"/>
  <c r="BO59" i="3"/>
  <c r="BM59" i="3"/>
  <c r="BL59" i="3"/>
  <c r="BG59" i="3"/>
  <c r="BF59" i="3"/>
  <c r="AC59" i="3"/>
  <c r="AR59" i="3" s="1"/>
  <c r="AB59" i="3"/>
  <c r="AQ59" i="3" s="1"/>
  <c r="AA59" i="3"/>
  <c r="AP59" i="3" s="1"/>
  <c r="Z59" i="3"/>
  <c r="AO59" i="3" s="1"/>
  <c r="BP58" i="3"/>
  <c r="BO58" i="3"/>
  <c r="BM58" i="3"/>
  <c r="BL58" i="3"/>
  <c r="BG58" i="3"/>
  <c r="BF58" i="3"/>
  <c r="AC58" i="3"/>
  <c r="AR58" i="3" s="1"/>
  <c r="AB58" i="3"/>
  <c r="AQ58" i="3" s="1"/>
  <c r="AA58" i="3"/>
  <c r="AP58" i="3" s="1"/>
  <c r="Z58" i="3"/>
  <c r="AO58" i="3" s="1"/>
  <c r="BO55" i="3"/>
  <c r="BL55" i="3"/>
  <c r="BG55" i="3"/>
  <c r="BF55" i="3"/>
  <c r="Z55" i="3"/>
  <c r="AO55" i="3" s="1"/>
  <c r="BP54" i="3"/>
  <c r="BO54" i="3"/>
  <c r="BM54" i="3"/>
  <c r="BL54" i="3"/>
  <c r="BG54" i="3"/>
  <c r="BF54" i="3"/>
  <c r="AC54" i="3"/>
  <c r="AR54" i="3" s="1"/>
  <c r="AB54" i="3"/>
  <c r="AQ54" i="3" s="1"/>
  <c r="AA54" i="3"/>
  <c r="AP54" i="3" s="1"/>
  <c r="Z54" i="3"/>
  <c r="AO54" i="3" s="1"/>
  <c r="BP53" i="3"/>
  <c r="BO53" i="3"/>
  <c r="BM53" i="3"/>
  <c r="BL53" i="3"/>
  <c r="BG53" i="3"/>
  <c r="BF53" i="3"/>
  <c r="AC53" i="3"/>
  <c r="AR53" i="3" s="1"/>
  <c r="AB53" i="3"/>
  <c r="AQ53" i="3" s="1"/>
  <c r="AA53" i="3"/>
  <c r="AP53" i="3" s="1"/>
  <c r="Z53" i="3"/>
  <c r="AO53" i="3" s="1"/>
  <c r="BP52" i="3"/>
  <c r="BO52" i="3"/>
  <c r="BM52" i="3"/>
  <c r="BL52" i="3"/>
  <c r="BG52" i="3"/>
  <c r="BF52" i="3"/>
  <c r="AC52" i="3"/>
  <c r="AR52" i="3" s="1"/>
  <c r="AB52" i="3"/>
  <c r="AQ52" i="3" s="1"/>
  <c r="AA52" i="3"/>
  <c r="AP52" i="3" s="1"/>
  <c r="Z52" i="3"/>
  <c r="AO52" i="3" s="1"/>
  <c r="BP51" i="3"/>
  <c r="BO51" i="3"/>
  <c r="BM51" i="3"/>
  <c r="BL51" i="3"/>
  <c r="BG51" i="3"/>
  <c r="BF51" i="3"/>
  <c r="AC51" i="3"/>
  <c r="AR51" i="3" s="1"/>
  <c r="AB51" i="3"/>
  <c r="AQ51" i="3" s="1"/>
  <c r="AA51" i="3"/>
  <c r="AP51" i="3" s="1"/>
  <c r="Z51" i="3"/>
  <c r="AO51" i="3" s="1"/>
  <c r="BP50" i="3"/>
  <c r="BO50" i="3"/>
  <c r="BM50" i="3"/>
  <c r="BL50" i="3"/>
  <c r="BG50" i="3"/>
  <c r="BF50" i="3"/>
  <c r="AC50" i="3"/>
  <c r="AR50" i="3" s="1"/>
  <c r="AB50" i="3"/>
  <c r="AQ50" i="3" s="1"/>
  <c r="AA50" i="3"/>
  <c r="AP50" i="3" s="1"/>
  <c r="Z50" i="3"/>
  <c r="AO50" i="3" s="1"/>
  <c r="BP49" i="3"/>
  <c r="BO49" i="3"/>
  <c r="BM49" i="3"/>
  <c r="BL49" i="3"/>
  <c r="BG49" i="3"/>
  <c r="BF49" i="3"/>
  <c r="AC49" i="3"/>
  <c r="AR49" i="3" s="1"/>
  <c r="AB49" i="3"/>
  <c r="AQ49" i="3" s="1"/>
  <c r="AA49" i="3"/>
  <c r="AP49" i="3" s="1"/>
  <c r="Z49" i="3"/>
  <c r="AO49" i="3" s="1"/>
  <c r="BP48" i="3"/>
  <c r="BO48" i="3"/>
  <c r="BM48" i="3"/>
  <c r="BL48" i="3"/>
  <c r="BG48" i="3"/>
  <c r="BF48" i="3"/>
  <c r="AC48" i="3"/>
  <c r="AR48" i="3" s="1"/>
  <c r="AB48" i="3"/>
  <c r="AQ48" i="3" s="1"/>
  <c r="AA48" i="3"/>
  <c r="AP48" i="3" s="1"/>
  <c r="Z48" i="3"/>
  <c r="AO48" i="3" s="1"/>
  <c r="BF46" i="3"/>
  <c r="BP45" i="3"/>
  <c r="BO45" i="3"/>
  <c r="BM45" i="3"/>
  <c r="BL45" i="3"/>
  <c r="BG45" i="3"/>
  <c r="BF45" i="3"/>
  <c r="AA45" i="3"/>
  <c r="AP45" i="3" s="1"/>
  <c r="Z45" i="3"/>
  <c r="AO45" i="3" s="1"/>
  <c r="BP44" i="3"/>
  <c r="BO44" i="3"/>
  <c r="BM44" i="3"/>
  <c r="BL44" i="3"/>
  <c r="BG44" i="3"/>
  <c r="BF44" i="3"/>
  <c r="AC44" i="3"/>
  <c r="AR44" i="3" s="1"/>
  <c r="AB44" i="3"/>
  <c r="AQ44" i="3" s="1"/>
  <c r="AA44" i="3"/>
  <c r="AP44" i="3" s="1"/>
  <c r="Z44" i="3"/>
  <c r="AO44" i="3" s="1"/>
  <c r="BP43" i="3"/>
  <c r="BO43" i="3"/>
  <c r="BM43" i="3"/>
  <c r="BL43" i="3"/>
  <c r="BG43" i="3"/>
  <c r="BF43" i="3"/>
  <c r="AC43" i="3"/>
  <c r="AR43" i="3" s="1"/>
  <c r="AB43" i="3"/>
  <c r="AQ43" i="3" s="1"/>
  <c r="AA43" i="3"/>
  <c r="AP43" i="3" s="1"/>
  <c r="Z43" i="3"/>
  <c r="AO43" i="3" s="1"/>
  <c r="BP42" i="3"/>
  <c r="BO42" i="3"/>
  <c r="BM42" i="3"/>
  <c r="BL42" i="3"/>
  <c r="BG42" i="3"/>
  <c r="BF42" i="3"/>
  <c r="AC42" i="3"/>
  <c r="AR42" i="3" s="1"/>
  <c r="AB42" i="3"/>
  <c r="AQ42" i="3" s="1"/>
  <c r="AA42" i="3"/>
  <c r="AP42" i="3" s="1"/>
  <c r="Z42" i="3"/>
  <c r="AO42" i="3" s="1"/>
  <c r="BP41" i="3"/>
  <c r="BO41" i="3"/>
  <c r="BM41" i="3"/>
  <c r="BL41" i="3"/>
  <c r="BG41" i="3"/>
  <c r="BF41" i="3"/>
  <c r="AC41" i="3"/>
  <c r="AR41" i="3" s="1"/>
  <c r="AB41" i="3"/>
  <c r="AQ41" i="3" s="1"/>
  <c r="AA41" i="3"/>
  <c r="AP41" i="3" s="1"/>
  <c r="Z41" i="3"/>
  <c r="AO41" i="3" s="1"/>
  <c r="BP40" i="3"/>
  <c r="BO40" i="3"/>
  <c r="BM40" i="3"/>
  <c r="BL40" i="3"/>
  <c r="BG40" i="3"/>
  <c r="BF40" i="3"/>
  <c r="AC40" i="3"/>
  <c r="AR40" i="3" s="1"/>
  <c r="AB40" i="3"/>
  <c r="AQ40" i="3" s="1"/>
  <c r="AA40" i="3"/>
  <c r="AP40" i="3" s="1"/>
  <c r="Z40" i="3"/>
  <c r="AO40" i="3" s="1"/>
  <c r="BP39" i="3"/>
  <c r="BO39" i="3"/>
  <c r="BM39" i="3"/>
  <c r="BL39" i="3"/>
  <c r="BG39" i="3"/>
  <c r="BF39" i="3"/>
  <c r="AC39" i="3"/>
  <c r="AR39" i="3" s="1"/>
  <c r="AB39" i="3"/>
  <c r="AQ39" i="3" s="1"/>
  <c r="AA39" i="3"/>
  <c r="AP39" i="3" s="1"/>
  <c r="Z39" i="3"/>
  <c r="AO39" i="3" s="1"/>
  <c r="BP38" i="3"/>
  <c r="BO38" i="3"/>
  <c r="BM38" i="3"/>
  <c r="BL38" i="3"/>
  <c r="BG38" i="3"/>
  <c r="BF38" i="3"/>
  <c r="AC38" i="3"/>
  <c r="AR38" i="3" s="1"/>
  <c r="AB38" i="3"/>
  <c r="AQ38" i="3" s="1"/>
  <c r="AA38" i="3"/>
  <c r="AP38" i="3" s="1"/>
  <c r="Z38" i="3"/>
  <c r="AO38" i="3" s="1"/>
  <c r="BP37" i="3"/>
  <c r="BO37" i="3"/>
  <c r="BM37" i="3"/>
  <c r="BL37" i="3"/>
  <c r="BG37" i="3"/>
  <c r="BF37" i="3"/>
  <c r="AC37" i="3"/>
  <c r="AR37" i="3" s="1"/>
  <c r="AB37" i="3"/>
  <c r="AQ37" i="3" s="1"/>
  <c r="AA37" i="3"/>
  <c r="AP37" i="3" s="1"/>
  <c r="Z37" i="3"/>
  <c r="AO37" i="3" s="1"/>
  <c r="BP35" i="3"/>
  <c r="BP34" i="3"/>
  <c r="BM34" i="3"/>
  <c r="BG34" i="3"/>
  <c r="BF34" i="3"/>
  <c r="AB34" i="3"/>
  <c r="AQ34" i="3" s="1"/>
  <c r="AA34" i="3"/>
  <c r="AP34" i="3" s="1"/>
  <c r="BP33" i="3"/>
  <c r="BO33" i="3"/>
  <c r="BM33" i="3"/>
  <c r="BL33" i="3"/>
  <c r="BG33" i="3"/>
  <c r="BF33" i="3"/>
  <c r="AC33" i="3"/>
  <c r="AR33" i="3" s="1"/>
  <c r="AB33" i="3"/>
  <c r="AQ33" i="3" s="1"/>
  <c r="AA33" i="3"/>
  <c r="AP33" i="3" s="1"/>
  <c r="Z33" i="3"/>
  <c r="AO33" i="3" s="1"/>
  <c r="BP32" i="3"/>
  <c r="BO32" i="3"/>
  <c r="BM32" i="3"/>
  <c r="BL32" i="3"/>
  <c r="BG32" i="3"/>
  <c r="BF32" i="3"/>
  <c r="AC32" i="3"/>
  <c r="AR32" i="3" s="1"/>
  <c r="AB32" i="3"/>
  <c r="AQ32" i="3" s="1"/>
  <c r="AA32" i="3"/>
  <c r="AP32" i="3" s="1"/>
  <c r="Z32" i="3"/>
  <c r="AO32" i="3" s="1"/>
  <c r="BP31" i="3"/>
  <c r="BO31" i="3"/>
  <c r="BM31" i="3"/>
  <c r="BL31" i="3"/>
  <c r="BG31" i="3"/>
  <c r="BF31" i="3"/>
  <c r="AC31" i="3"/>
  <c r="AR31" i="3" s="1"/>
  <c r="AB31" i="3"/>
  <c r="AQ31" i="3" s="1"/>
  <c r="AA31" i="3"/>
  <c r="AP31" i="3" s="1"/>
  <c r="Z31" i="3"/>
  <c r="AO31" i="3" s="1"/>
  <c r="BP30" i="3"/>
  <c r="BO30" i="3"/>
  <c r="BM30" i="3"/>
  <c r="BL30" i="3"/>
  <c r="BG30" i="3"/>
  <c r="BF30" i="3"/>
  <c r="AC30" i="3"/>
  <c r="AR30" i="3" s="1"/>
  <c r="AB30" i="3"/>
  <c r="AQ30" i="3" s="1"/>
  <c r="AA30" i="3"/>
  <c r="AP30" i="3" s="1"/>
  <c r="Z30" i="3"/>
  <c r="AO30" i="3" s="1"/>
  <c r="BP29" i="3"/>
  <c r="BO29" i="3"/>
  <c r="BM29" i="3"/>
  <c r="BL29" i="3"/>
  <c r="BG29" i="3"/>
  <c r="BF29" i="3"/>
  <c r="AC29" i="3"/>
  <c r="AR29" i="3" s="1"/>
  <c r="AB29" i="3"/>
  <c r="AQ29" i="3" s="1"/>
  <c r="AA29" i="3"/>
  <c r="AP29" i="3" s="1"/>
  <c r="Z29" i="3"/>
  <c r="AO29" i="3" s="1"/>
  <c r="BP28" i="3"/>
  <c r="BO28" i="3"/>
  <c r="BM28" i="3"/>
  <c r="BL28" i="3"/>
  <c r="BG28" i="3"/>
  <c r="BF28" i="3"/>
  <c r="AC28" i="3"/>
  <c r="AR28" i="3" s="1"/>
  <c r="AB28" i="3"/>
  <c r="AQ28" i="3" s="1"/>
  <c r="AA28" i="3"/>
  <c r="AP28" i="3" s="1"/>
  <c r="Z28" i="3"/>
  <c r="AO28" i="3" s="1"/>
  <c r="BP27" i="3"/>
  <c r="BO27" i="3"/>
  <c r="BM27" i="3"/>
  <c r="BL27" i="3"/>
  <c r="BG27" i="3"/>
  <c r="BF27" i="3"/>
  <c r="AC27" i="3"/>
  <c r="AR27" i="3" s="1"/>
  <c r="AB27" i="3"/>
  <c r="AQ27" i="3" s="1"/>
  <c r="AA27" i="3"/>
  <c r="AP27" i="3" s="1"/>
  <c r="Z27" i="3"/>
  <c r="AO27" i="3" s="1"/>
  <c r="BP26" i="3"/>
  <c r="BO26" i="3"/>
  <c r="BM26" i="3"/>
  <c r="BL26" i="3"/>
  <c r="BG26" i="3"/>
  <c r="BF26" i="3"/>
  <c r="AC26" i="3"/>
  <c r="AR26" i="3" s="1"/>
  <c r="AB26" i="3"/>
  <c r="AQ26" i="3" s="1"/>
  <c r="AA26" i="3"/>
  <c r="AP26" i="3" s="1"/>
  <c r="Z26" i="3"/>
  <c r="AO26" i="3" s="1"/>
  <c r="BP25" i="3"/>
  <c r="BO25" i="3"/>
  <c r="BM25" i="3"/>
  <c r="BL25" i="3"/>
  <c r="BG25" i="3"/>
  <c r="BF25" i="3"/>
  <c r="AC25" i="3"/>
  <c r="AR25" i="3" s="1"/>
  <c r="AB25" i="3"/>
  <c r="AQ25" i="3" s="1"/>
  <c r="AA25" i="3"/>
  <c r="AP25" i="3" s="1"/>
  <c r="Z25" i="3"/>
  <c r="AO25" i="3" s="1"/>
  <c r="BP23" i="3"/>
  <c r="BP22" i="3"/>
  <c r="BM22" i="3"/>
  <c r="BG22" i="3"/>
  <c r="BF22" i="3"/>
  <c r="AB22" i="3"/>
  <c r="AQ22" i="3" s="1"/>
  <c r="AA22" i="3"/>
  <c r="AP22" i="3" s="1"/>
  <c r="BP21" i="3"/>
  <c r="BO21" i="3"/>
  <c r="BM21" i="3"/>
  <c r="BL21" i="3"/>
  <c r="BG21" i="3"/>
  <c r="BF21" i="3"/>
  <c r="AC21" i="3"/>
  <c r="AR21" i="3" s="1"/>
  <c r="AB21" i="3"/>
  <c r="AQ21" i="3" s="1"/>
  <c r="AA21" i="3"/>
  <c r="AP21" i="3" s="1"/>
  <c r="Z21" i="3"/>
  <c r="AO21" i="3" s="1"/>
  <c r="BP20" i="3"/>
  <c r="BO20" i="3"/>
  <c r="BM20" i="3"/>
  <c r="BL20" i="3"/>
  <c r="BG20" i="3"/>
  <c r="BF20" i="3"/>
  <c r="AC20" i="3"/>
  <c r="AR20" i="3" s="1"/>
  <c r="AB20" i="3"/>
  <c r="AQ20" i="3" s="1"/>
  <c r="AA20" i="3"/>
  <c r="AP20" i="3" s="1"/>
  <c r="Z20" i="3"/>
  <c r="AO20" i="3" s="1"/>
  <c r="BP19" i="3"/>
  <c r="BO19" i="3"/>
  <c r="BM19" i="3"/>
  <c r="BL19" i="3"/>
  <c r="BG19" i="3"/>
  <c r="BF19" i="3"/>
  <c r="AC19" i="3"/>
  <c r="AR19" i="3" s="1"/>
  <c r="AB19" i="3"/>
  <c r="AQ19" i="3" s="1"/>
  <c r="AA19" i="3"/>
  <c r="AP19" i="3" s="1"/>
  <c r="Z19" i="3"/>
  <c r="AO19" i="3" s="1"/>
  <c r="BP18" i="3"/>
  <c r="BO18" i="3"/>
  <c r="BM18" i="3"/>
  <c r="BL18" i="3"/>
  <c r="BG18" i="3"/>
  <c r="BF18" i="3"/>
  <c r="AC18" i="3"/>
  <c r="AR18" i="3" s="1"/>
  <c r="AB18" i="3"/>
  <c r="AQ18" i="3" s="1"/>
  <c r="AA18" i="3"/>
  <c r="AP18" i="3" s="1"/>
  <c r="Z18" i="3"/>
  <c r="AO18" i="3" s="1"/>
  <c r="BP17" i="3"/>
  <c r="BO17" i="3"/>
  <c r="BM17" i="3"/>
  <c r="BL17" i="3"/>
  <c r="BG17" i="3"/>
  <c r="BF17" i="3"/>
  <c r="AC17" i="3"/>
  <c r="AR17" i="3" s="1"/>
  <c r="AB17" i="3"/>
  <c r="AQ17" i="3" s="1"/>
  <c r="AA17" i="3"/>
  <c r="AP17" i="3" s="1"/>
  <c r="Z17" i="3"/>
  <c r="AO17" i="3" s="1"/>
  <c r="BP16" i="3"/>
  <c r="BO16" i="3"/>
  <c r="BM16" i="3"/>
  <c r="BL16" i="3"/>
  <c r="BG16" i="3"/>
  <c r="BF16" i="3"/>
  <c r="AC16" i="3"/>
  <c r="AR16" i="3" s="1"/>
  <c r="AB16" i="3"/>
  <c r="AQ16" i="3" s="1"/>
  <c r="AA16" i="3"/>
  <c r="AP16" i="3" s="1"/>
  <c r="Z16" i="3"/>
  <c r="AO16" i="3" s="1"/>
  <c r="BP15" i="3"/>
  <c r="BO15" i="3"/>
  <c r="BM15" i="3"/>
  <c r="BL15" i="3"/>
  <c r="BG15" i="3"/>
  <c r="BF15" i="3"/>
  <c r="AC15" i="3"/>
  <c r="AR15" i="3" s="1"/>
  <c r="AB15" i="3"/>
  <c r="AQ15" i="3" s="1"/>
  <c r="AA15" i="3"/>
  <c r="AP15" i="3" s="1"/>
  <c r="Z15" i="3"/>
  <c r="AO15" i="3" s="1"/>
  <c r="BP14" i="3"/>
  <c r="BO14" i="3"/>
  <c r="BM14" i="3"/>
  <c r="BL14" i="3"/>
  <c r="BG14" i="3"/>
  <c r="BF14" i="3"/>
  <c r="AC14" i="3"/>
  <c r="AR14" i="3" s="1"/>
  <c r="AB14" i="3"/>
  <c r="AQ14" i="3" s="1"/>
  <c r="AA14" i="3"/>
  <c r="AP14" i="3" s="1"/>
  <c r="Z14" i="3"/>
  <c r="AO14" i="3" s="1"/>
  <c r="BP13" i="3"/>
  <c r="BO13" i="3"/>
  <c r="BM13" i="3"/>
  <c r="BL13" i="3"/>
  <c r="BG13" i="3"/>
  <c r="BF13" i="3"/>
  <c r="AC13" i="3"/>
  <c r="AR13" i="3" s="1"/>
  <c r="AB13" i="3"/>
  <c r="AQ13" i="3" s="1"/>
  <c r="AA13" i="3"/>
  <c r="AP13" i="3" s="1"/>
  <c r="Z13" i="3"/>
  <c r="AO13" i="3" s="1"/>
  <c r="BO11" i="3"/>
  <c r="BG11" i="3"/>
  <c r="BP10" i="3"/>
  <c r="BO10" i="3"/>
  <c r="BL10" i="3"/>
  <c r="BG10" i="3"/>
  <c r="BF10" i="3"/>
  <c r="AC10" i="3"/>
  <c r="AR10" i="3" s="1"/>
  <c r="AB10" i="3"/>
  <c r="AQ10" i="3" s="1"/>
  <c r="Z10" i="3"/>
  <c r="AO10" i="3" s="1"/>
  <c r="BP9" i="3"/>
  <c r="BO9" i="3"/>
  <c r="BM9" i="3"/>
  <c r="BL9" i="3"/>
  <c r="BG9" i="3"/>
  <c r="BF9" i="3"/>
  <c r="AC9" i="3"/>
  <c r="AR9" i="3" s="1"/>
  <c r="AB9" i="3"/>
  <c r="AQ9" i="3" s="1"/>
  <c r="AA9" i="3"/>
  <c r="AP9" i="3" s="1"/>
  <c r="Z9" i="3"/>
  <c r="AO9" i="3" s="1"/>
  <c r="BP8" i="3"/>
  <c r="BO8" i="3"/>
  <c r="BM8" i="3"/>
  <c r="BL8" i="3"/>
  <c r="BG8" i="3"/>
  <c r="BF8" i="3"/>
  <c r="AC8" i="3"/>
  <c r="AR8" i="3" s="1"/>
  <c r="AB8" i="3"/>
  <c r="AQ8" i="3" s="1"/>
  <c r="AA8" i="3"/>
  <c r="AP8" i="3" s="1"/>
  <c r="Z8" i="3"/>
  <c r="AO8" i="3" s="1"/>
  <c r="BP7" i="3"/>
  <c r="BO7" i="3"/>
  <c r="BM7" i="3"/>
  <c r="BL7" i="3"/>
  <c r="BG7" i="3"/>
  <c r="BF7" i="3"/>
  <c r="AC7" i="3"/>
  <c r="AR7" i="3" s="1"/>
  <c r="AB7" i="3"/>
  <c r="AQ7" i="3" s="1"/>
  <c r="AA7" i="3"/>
  <c r="AP7" i="3" s="1"/>
  <c r="Z7" i="3"/>
  <c r="AO7" i="3" s="1"/>
  <c r="BP6" i="3"/>
  <c r="BO6" i="3"/>
  <c r="BM6" i="3"/>
  <c r="BL6" i="3"/>
  <c r="BG6" i="3"/>
  <c r="BF6" i="3"/>
  <c r="AC6" i="3"/>
  <c r="AR6" i="3" s="1"/>
  <c r="AB6" i="3"/>
  <c r="AQ6" i="3" s="1"/>
  <c r="AA6" i="3"/>
  <c r="AP6" i="3" s="1"/>
  <c r="Z6" i="3"/>
  <c r="AO6" i="3" s="1"/>
  <c r="BP5" i="3"/>
  <c r="BO5" i="3"/>
  <c r="BM5" i="3"/>
  <c r="BL5" i="3"/>
  <c r="BG5" i="3"/>
  <c r="BF5" i="3"/>
  <c r="AC5" i="3"/>
  <c r="AR5" i="3" s="1"/>
  <c r="AB5" i="3"/>
  <c r="AQ5" i="3" s="1"/>
  <c r="AA5" i="3"/>
  <c r="AP5" i="3" s="1"/>
  <c r="Z5" i="3"/>
  <c r="AO5" i="3" s="1"/>
  <c r="BP4" i="3"/>
  <c r="BO4" i="3"/>
  <c r="BM4" i="3"/>
  <c r="BL4" i="3"/>
  <c r="BG4" i="3"/>
  <c r="BF4" i="3"/>
  <c r="AC4" i="3"/>
  <c r="AR4" i="3" s="1"/>
  <c r="AB4" i="3"/>
  <c r="AQ4" i="3" s="1"/>
  <c r="AA4" i="3"/>
  <c r="AP4" i="3" s="1"/>
  <c r="Z4" i="3"/>
  <c r="AO4" i="3" s="1"/>
  <c r="BP3" i="3"/>
  <c r="BO3" i="3"/>
  <c r="BM3" i="3"/>
  <c r="BL3" i="3"/>
  <c r="BG3" i="3"/>
  <c r="BF3" i="3"/>
  <c r="AC3" i="3"/>
  <c r="AR3" i="3" s="1"/>
  <c r="AB3" i="3"/>
  <c r="BE7" i="2" s="1"/>
  <c r="AA3" i="3"/>
  <c r="AP3" i="3" s="1"/>
  <c r="Z3" i="3"/>
  <c r="AO3" i="3" s="1"/>
  <c r="BP2" i="3"/>
  <c r="BP15" i="2" s="1"/>
  <c r="BO2" i="3"/>
  <c r="BP14" i="2" s="1"/>
  <c r="BM2" i="3"/>
  <c r="BP9" i="2" s="1"/>
  <c r="BL2" i="3"/>
  <c r="BP8" i="2" s="1"/>
  <c r="BG2" i="3"/>
  <c r="BP3" i="2" s="1"/>
  <c r="BF2" i="3"/>
  <c r="BP2" i="2" s="1"/>
  <c r="AC2" i="3"/>
  <c r="BH7" i="2" s="1"/>
  <c r="AB2" i="3"/>
  <c r="BF7" i="2" s="1"/>
  <c r="AA2" i="3"/>
  <c r="AP2" i="3" s="1"/>
  <c r="Z2" i="3"/>
  <c r="AO2" i="3" s="1"/>
  <c r="BC4" i="2" l="1"/>
  <c r="BI8" i="2"/>
  <c r="BF10" i="2"/>
  <c r="AQ2" i="3"/>
  <c r="BL2" i="2" s="1"/>
  <c r="X2" i="2"/>
  <c r="X4" i="2"/>
  <c r="AM3" i="2"/>
  <c r="BI7" i="2"/>
  <c r="BQ9" i="2"/>
  <c r="BM2" i="4"/>
  <c r="AQ3" i="3"/>
  <c r="AR2" i="3"/>
  <c r="AO3" i="2"/>
  <c r="AZ4" i="2"/>
  <c r="BH6" i="2"/>
  <c r="BF8" i="2"/>
  <c r="BC10" i="2"/>
  <c r="AA2" i="2"/>
  <c r="AA4" i="2"/>
  <c r="BQ8" i="2"/>
  <c r="CH4" i="2"/>
  <c r="AR3" i="2"/>
  <c r="BC8" i="2"/>
  <c r="AZ10" i="2"/>
  <c r="AD2" i="2"/>
  <c r="AD4" i="2"/>
  <c r="BC7" i="2"/>
  <c r="BQ15" i="2"/>
  <c r="BC6" i="2"/>
  <c r="BY3" i="2"/>
  <c r="AU3" i="2"/>
  <c r="BB7" i="2"/>
  <c r="BI5" i="2"/>
  <c r="BB6" i="2"/>
  <c r="AZ8" i="2"/>
  <c r="BI11" i="2"/>
  <c r="AF2" i="4"/>
  <c r="AG2" i="2"/>
  <c r="AG4" i="2"/>
  <c r="AZ7" i="2"/>
  <c r="BQ14" i="2"/>
  <c r="AZ6" i="2"/>
  <c r="CB3" i="2"/>
  <c r="CO2" i="2"/>
  <c r="CO4" i="2"/>
  <c r="AL2" i="2"/>
  <c r="AL4" i="2"/>
  <c r="AY7" i="2"/>
  <c r="BF5" i="2"/>
  <c r="AY6" i="2"/>
  <c r="BF11" i="2"/>
  <c r="X3" i="2"/>
  <c r="BQ3" i="2"/>
  <c r="AE2" i="3"/>
  <c r="CE3" i="2"/>
  <c r="CR2" i="2"/>
  <c r="CR4" i="2"/>
  <c r="AT4" i="3"/>
  <c r="AT2" i="3" s="1"/>
  <c r="AO2" i="2"/>
  <c r="AO4" i="2"/>
  <c r="BC5" i="2"/>
  <c r="BC11" i="2"/>
  <c r="AA3" i="2"/>
  <c r="BQ2" i="2"/>
  <c r="CH3" i="2"/>
  <c r="CU2" i="2"/>
  <c r="CU4" i="2"/>
  <c r="AR2" i="2"/>
  <c r="AR4" i="2"/>
  <c r="BI4" i="2"/>
  <c r="AZ5" i="2"/>
  <c r="AD3" i="2"/>
  <c r="BQ12" i="2"/>
  <c r="BY2" i="2"/>
  <c r="BY4" i="2"/>
  <c r="AU2" i="2"/>
  <c r="AU4" i="2"/>
  <c r="AG3" i="2"/>
  <c r="BQ11" i="2"/>
  <c r="BM2" i="2" l="1"/>
</calcChain>
</file>

<file path=xl/sharedStrings.xml><?xml version="1.0" encoding="utf-8"?>
<sst xmlns="http://schemas.openxmlformats.org/spreadsheetml/2006/main" count="1598" uniqueCount="332">
  <si>
    <t>fr.X</t>
  </si>
  <si>
    <t>fr.Y</t>
  </si>
  <si>
    <t>fl.X</t>
  </si>
  <si>
    <t>fl.Y</t>
  </si>
  <si>
    <t>rr.X</t>
  </si>
  <si>
    <t>rr.Y</t>
  </si>
  <si>
    <t>rl.X</t>
  </si>
  <si>
    <t>rl.Y</t>
  </si>
  <si>
    <t>start/stop.X</t>
  </si>
  <si>
    <t>start/stop.Y</t>
  </si>
  <si>
    <t>drr.X</t>
  </si>
  <si>
    <t>drr.Y</t>
  </si>
  <si>
    <t>drl.X</t>
  </si>
  <si>
    <t>drl.Y</t>
  </si>
  <si>
    <t>IC FR X</t>
  </si>
  <si>
    <t>IC FR Y</t>
  </si>
  <si>
    <t>IC FL X</t>
  </si>
  <si>
    <t>IC FL Y</t>
  </si>
  <si>
    <t>IC RR X</t>
  </si>
  <si>
    <t>IC RR Y</t>
  </si>
  <si>
    <t>IC RL X</t>
  </si>
  <si>
    <t>IC RL Y</t>
  </si>
  <si>
    <t>STOP</t>
  </si>
  <si>
    <t>FR StrideLen(cm)</t>
  </si>
  <si>
    <t>FL StrideLen(cm)</t>
  </si>
  <si>
    <t>RR StrideLen(cm)</t>
  </si>
  <si>
    <t>RL StrideLen(cm)</t>
  </si>
  <si>
    <t>Front Trk Width(cm)</t>
  </si>
  <si>
    <t>Rear Trk Width(cm)</t>
  </si>
  <si>
    <t>Track Width</t>
  </si>
  <si>
    <t>AVG</t>
  </si>
  <si>
    <t>SD</t>
  </si>
  <si>
    <t>Front (cm)</t>
  </si>
  <si>
    <t>Rear (cm)</t>
  </si>
  <si>
    <t>Front Lat Move(cm)</t>
  </si>
  <si>
    <t>Rear Lat Move(cm)</t>
  </si>
  <si>
    <t>Lateral Movement</t>
  </si>
  <si>
    <t>Right Ft Base(cm)</t>
  </si>
  <si>
    <t>Left Ft Base(cm)</t>
  </si>
  <si>
    <t>Foot Base</t>
  </si>
  <si>
    <t>Right (cm)</t>
  </si>
  <si>
    <t>Left (cm)</t>
  </si>
  <si>
    <t>Diag Dist FRRL(cm)</t>
  </si>
  <si>
    <t>Diag Dist FLRR(cm)</t>
  </si>
  <si>
    <t>Diagonal Distance</t>
  </si>
  <si>
    <t>FRRL (cm)</t>
  </si>
  <si>
    <t>FLRR (cm)</t>
  </si>
  <si>
    <t>FR SW</t>
  </si>
  <si>
    <t>FRFL SW overlap</t>
  </si>
  <si>
    <t>FRRR SW overlap</t>
  </si>
  <si>
    <t>FRRL SW overlap</t>
  </si>
  <si>
    <t>FL SW</t>
  </si>
  <si>
    <t>FLFR SW overlap</t>
  </si>
  <si>
    <t>FLRR SW overlap</t>
  </si>
  <si>
    <t>FLRL SW overlap</t>
  </si>
  <si>
    <t>RR SW</t>
  </si>
  <si>
    <t>RRFR SW overlap</t>
  </si>
  <si>
    <t>RRFL SW overlap</t>
  </si>
  <si>
    <t>RRRL SW overlap</t>
  </si>
  <si>
    <t>RL SW</t>
  </si>
  <si>
    <t>RLFR SW overlap</t>
  </si>
  <si>
    <t>RLFL SW overlap</t>
  </si>
  <si>
    <t>RLRR SW overlap</t>
  </si>
  <si>
    <t>FR ST</t>
  </si>
  <si>
    <t>FRFL ST overlap</t>
  </si>
  <si>
    <t>FRRR ST overlap</t>
  </si>
  <si>
    <t>FRRL ST overlap</t>
  </si>
  <si>
    <t>FL ST</t>
  </si>
  <si>
    <t>FLFR ST overlap</t>
  </si>
  <si>
    <t>FLRR ST overlap</t>
  </si>
  <si>
    <t>FLRL ST overlap</t>
  </si>
  <si>
    <t>RR ST</t>
  </si>
  <si>
    <t>RRFR ST overlap</t>
  </si>
  <si>
    <t>RRFL ST overlap</t>
  </si>
  <si>
    <t>RRRL ST overlap</t>
  </si>
  <si>
    <t>RL ST</t>
  </si>
  <si>
    <t>RLFR ST overlap</t>
  </si>
  <si>
    <t>RLFL ST overlap</t>
  </si>
  <si>
    <t>RLRR ST overlap</t>
  </si>
  <si>
    <t>FR Swing Time(s)</t>
  </si>
  <si>
    <t>FL Swing Time(s)</t>
  </si>
  <si>
    <t>RR Swing Time(s)</t>
  </si>
  <si>
    <t>RL Swing Time(s)</t>
  </si>
  <si>
    <t>FR Stance Time(s)</t>
  </si>
  <si>
    <t>FL Stance Time(s)</t>
  </si>
  <si>
    <t>RR Stance Time(s)</t>
  </si>
  <si>
    <t>RL Stance Time(s)</t>
  </si>
  <si>
    <t>FR Stride Time(s)</t>
  </si>
  <si>
    <t>FL Stride Time(s)</t>
  </si>
  <si>
    <t>RR Stride Time(s)</t>
  </si>
  <si>
    <t>RL Stride Time(s)</t>
  </si>
  <si>
    <t>FR Swing %</t>
  </si>
  <si>
    <t>FL Swing %</t>
  </si>
  <si>
    <t>RR Swing %</t>
  </si>
  <si>
    <t>RL Swing %</t>
  </si>
  <si>
    <t>FR Stance %</t>
  </si>
  <si>
    <t>FL Stance %</t>
  </si>
  <si>
    <t>RR Stance %</t>
  </si>
  <si>
    <t>RL Stance %</t>
  </si>
  <si>
    <t>FR = Front Right</t>
  </si>
  <si>
    <t>FL = Front Left</t>
  </si>
  <si>
    <t>RR = Rear Right</t>
  </si>
  <si>
    <t>RL = Rear Left</t>
  </si>
  <si>
    <t>FR Stance Frames</t>
  </si>
  <si>
    <t>FL Stance Frames</t>
  </si>
  <si>
    <t>RR Stance Frames</t>
  </si>
  <si>
    <t>RL Stance Frames</t>
  </si>
  <si>
    <t>FR Swing Frames</t>
  </si>
  <si>
    <t>FL Swing Frames</t>
  </si>
  <si>
    <t>RR Swing Frames</t>
  </si>
  <si>
    <t>RL Swing Frames</t>
  </si>
  <si>
    <t>Dorsal</t>
  </si>
  <si>
    <t>FR Swing Time (s)</t>
  </si>
  <si>
    <t>FL Swing Time (s)</t>
  </si>
  <si>
    <t>RR Swing Time (s)</t>
  </si>
  <si>
    <t>RL Swing Time (s)</t>
  </si>
  <si>
    <t>FR Stance Time (s)</t>
  </si>
  <si>
    <t>FL Stance Time (s)</t>
  </si>
  <si>
    <t>RR Stance Time (s)</t>
  </si>
  <si>
    <t>RL Stance Time (s)</t>
  </si>
  <si>
    <t>FR Stride Time (s)</t>
  </si>
  <si>
    <t>FL Stride Time (s)</t>
  </si>
  <si>
    <t>RR Stride Time (s)</t>
  </si>
  <si>
    <t>RL Stride Time (s)</t>
  </si>
  <si>
    <t>FR Overall Stride Freq</t>
  </si>
  <si>
    <t>FL Overall Stride Freq</t>
  </si>
  <si>
    <t>RR Overall Stride Freq</t>
  </si>
  <si>
    <t>RL Overall Stride Freq</t>
  </si>
  <si>
    <t>FR Overall Stride Freq(Hz)</t>
  </si>
  <si>
    <t>FL Overall Stride Freq(Hz)</t>
  </si>
  <si>
    <t>RR Overall Stride Freq(Hz)</t>
  </si>
  <si>
    <t>RL Overall Stride Freq(Hz)</t>
  </si>
  <si>
    <t>FR Ind Stride Freq(Hz)</t>
  </si>
  <si>
    <t>FL Ind Stride Freq(Hz)</t>
  </si>
  <si>
    <t>RR Ind Stride Freq(Hz)</t>
  </si>
  <si>
    <t>RL Ind Stride Freq(Hz)</t>
  </si>
  <si>
    <t>FR Ind Stride Freq</t>
  </si>
  <si>
    <t>FL Ind Stride Freq</t>
  </si>
  <si>
    <t>RR Ind Stride Freq</t>
  </si>
  <si>
    <t>RL Ind Stride Freq</t>
  </si>
  <si>
    <t>FRFL Swing O%</t>
  </si>
  <si>
    <t>FRRR Swing O%</t>
  </si>
  <si>
    <t>FRRL Swing O%</t>
  </si>
  <si>
    <t>FLFR Swing O%</t>
  </si>
  <si>
    <t>FLRR Swing O%</t>
  </si>
  <si>
    <t>FLRL Swing O%</t>
  </si>
  <si>
    <t>RRFR Swing O%</t>
  </si>
  <si>
    <t>RRFL Swing O%</t>
  </si>
  <si>
    <t>RRRL Swing O%</t>
  </si>
  <si>
    <t>RLFR Swing O%</t>
  </si>
  <si>
    <t>RLFL Swing O%</t>
  </si>
  <si>
    <t>RLRR Swing O%</t>
  </si>
  <si>
    <t>FRFL Stance O%</t>
  </si>
  <si>
    <t>FRRR Stance O%</t>
  </si>
  <si>
    <t>FRRL Stance O%</t>
  </si>
  <si>
    <t>FLFR Stance O%</t>
  </si>
  <si>
    <t>FLRR Stance O%</t>
  </si>
  <si>
    <t>FLRL Stance O%</t>
  </si>
  <si>
    <t>RRFR Stance O%</t>
  </si>
  <si>
    <t>RRFL Stance O%</t>
  </si>
  <si>
    <t>RRRL Stance O%</t>
  </si>
  <si>
    <t>RLFR Stance O%</t>
  </si>
  <si>
    <t>RLFL Stance O%</t>
  </si>
  <si>
    <t>RLRR Stance O%</t>
  </si>
  <si>
    <t>FR Swing O%</t>
  </si>
  <si>
    <t>FL Swing O%</t>
  </si>
  <si>
    <t>RR Swing O%</t>
  </si>
  <si>
    <t>RL Swing O%</t>
  </si>
  <si>
    <t>FR Stance O%</t>
  </si>
  <si>
    <t>FL Stance O%</t>
  </si>
  <si>
    <t>RR Stance O%</t>
  </si>
  <si>
    <t>RL Stance O%</t>
  </si>
  <si>
    <t>FR Swing O(s)</t>
  </si>
  <si>
    <t>FL Swing O(s)</t>
  </si>
  <si>
    <t>RR Swing O(s)</t>
  </si>
  <si>
    <t>RL Swing O(s)</t>
  </si>
  <si>
    <t>FRFL Swing O(s)</t>
  </si>
  <si>
    <t>FLFR Swing O(s)</t>
  </si>
  <si>
    <t>RRFR Swing O(s)</t>
  </si>
  <si>
    <t>RLFR Swing O(s)</t>
  </si>
  <si>
    <t>FRRR Swing O(s)</t>
  </si>
  <si>
    <t>FLRR Swing O(s)</t>
  </si>
  <si>
    <t>RRFL Swing O(s)</t>
  </si>
  <si>
    <t>RLFL Swing O(s)</t>
  </si>
  <si>
    <t>FRRL Swing O(s)</t>
  </si>
  <si>
    <t>FLRL Swing O(s)</t>
  </si>
  <si>
    <t>RRRL Swing O(s)</t>
  </si>
  <si>
    <t>RLRR Swing O(s)</t>
  </si>
  <si>
    <t>FR Stance O(s)</t>
  </si>
  <si>
    <t>FL Stance O(s)</t>
  </si>
  <si>
    <t>RR Stance O(s)</t>
  </si>
  <si>
    <t>RL Stance O(s)</t>
  </si>
  <si>
    <t>FRFL Stance O(s)</t>
  </si>
  <si>
    <t>FLFR Stance O(s)</t>
  </si>
  <si>
    <t>RRFR Stance O(s)</t>
  </si>
  <si>
    <t>RLFR Stance O(s)</t>
  </si>
  <si>
    <t>FRRR Stance O(s)</t>
  </si>
  <si>
    <t>FLRR Stance O(s)</t>
  </si>
  <si>
    <t>RRFL Stance O(s)</t>
  </si>
  <si>
    <t>RLFL Stance O(s)</t>
  </si>
  <si>
    <t>FRRL Stance O(s)</t>
  </si>
  <si>
    <t>FLRL Stance O(s)</t>
  </si>
  <si>
    <t>RRRL Stance O(s)</t>
  </si>
  <si>
    <t>RLRR Stance O(s)</t>
  </si>
  <si>
    <t># Feet Down</t>
  </si>
  <si>
    <t>Which Feet</t>
  </si>
  <si>
    <t>0 Feet</t>
  </si>
  <si>
    <t>1 Foot</t>
  </si>
  <si>
    <t>2 Feet</t>
  </si>
  <si>
    <t>3 Feet</t>
  </si>
  <si>
    <t>4 Feet</t>
  </si>
  <si>
    <t>Total Frames</t>
  </si>
  <si>
    <t>Frames</t>
  </si>
  <si>
    <t>% Down</t>
  </si>
  <si>
    <t>Time Down</t>
  </si>
  <si>
    <t>FR</t>
  </si>
  <si>
    <t>FL</t>
  </si>
  <si>
    <t>RR</t>
  </si>
  <si>
    <t>RL</t>
  </si>
  <si>
    <t>SS</t>
  </si>
  <si>
    <t>Coupling</t>
  </si>
  <si>
    <t>FRFL</t>
  </si>
  <si>
    <t>FRRR</t>
  </si>
  <si>
    <t>FRRL</t>
  </si>
  <si>
    <t>FLFR</t>
  </si>
  <si>
    <t>FLRR</t>
  </si>
  <si>
    <t>FLRL</t>
  </si>
  <si>
    <t>RRFR</t>
  </si>
  <si>
    <t>RRFL</t>
  </si>
  <si>
    <t>RRRL</t>
  </si>
  <si>
    <t>RLFR</t>
  </si>
  <si>
    <t>RLFL</t>
  </si>
  <si>
    <t>RLRR</t>
  </si>
  <si>
    <t>FootFalls</t>
  </si>
  <si>
    <t>ICs</t>
  </si>
  <si>
    <t>IC Time(s)</t>
  </si>
  <si>
    <t>Sequence Time(s)</t>
  </si>
  <si>
    <t>Passes</t>
  </si>
  <si>
    <t>Pass Time(s)</t>
  </si>
  <si>
    <t>Sequence Freq(Hz)</t>
  </si>
  <si>
    <t>CPI Step Sequences</t>
  </si>
  <si>
    <t>Number</t>
  </si>
  <si>
    <t>Percent</t>
  </si>
  <si>
    <t>Sequence Type</t>
  </si>
  <si>
    <t>CPI</t>
  </si>
  <si>
    <t>RI</t>
  </si>
  <si>
    <t>PSI</t>
  </si>
  <si>
    <t>Total</t>
  </si>
  <si>
    <t>Correct</t>
  </si>
  <si>
    <t>DSI</t>
  </si>
  <si>
    <t>FPP</t>
  </si>
  <si>
    <t>HPP</t>
  </si>
  <si>
    <t>HPD</t>
  </si>
  <si>
    <t>RHPD</t>
  </si>
  <si>
    <t>LHPD</t>
  </si>
  <si>
    <t>%Right Dorsal</t>
  </si>
  <si>
    <t>%Left Dorsal</t>
  </si>
  <si>
    <t>DSI/Pass</t>
  </si>
  <si>
    <t>Dorsal/Pass</t>
  </si>
  <si>
    <t>1432</t>
  </si>
  <si>
    <t>4321</t>
  </si>
  <si>
    <t>3214</t>
  </si>
  <si>
    <t>2143</t>
  </si>
  <si>
    <t>2314</t>
  </si>
  <si>
    <t>3142</t>
  </si>
  <si>
    <t>1423</t>
  </si>
  <si>
    <t>4231</t>
  </si>
  <si>
    <t>4234</t>
  </si>
  <si>
    <t>2341</t>
  </si>
  <si>
    <t>3412</t>
  </si>
  <si>
    <t>4123</t>
  </si>
  <si>
    <t>1234</t>
  </si>
  <si>
    <t>2142</t>
  </si>
  <si>
    <t>2342</t>
  </si>
  <si>
    <t>3421</t>
  </si>
  <si>
    <t>4213</t>
  </si>
  <si>
    <t>2134</t>
  </si>
  <si>
    <t>1342</t>
  </si>
  <si>
    <t>4214</t>
  </si>
  <si>
    <t>3143</t>
  </si>
  <si>
    <t>3213</t>
  </si>
  <si>
    <t>4124</t>
  </si>
  <si>
    <t>1243</t>
  </si>
  <si>
    <t>2431</t>
  </si>
  <si>
    <t>4312</t>
  </si>
  <si>
    <t>3123</t>
  </si>
  <si>
    <t>Cb</t>
  </si>
  <si>
    <t>Ab</t>
  </si>
  <si>
    <t>Other</t>
  </si>
  <si>
    <t>Ca</t>
  </si>
  <si>
    <t>Rb</t>
  </si>
  <si>
    <t>Ra</t>
  </si>
  <si>
    <t>Cruciate a - Ca</t>
  </si>
  <si>
    <t>Alternate a - Aa</t>
  </si>
  <si>
    <t>Rotate a - Ra</t>
  </si>
  <si>
    <t>Cruciate b - Cb</t>
  </si>
  <si>
    <t>Alternate b - Ab</t>
  </si>
  <si>
    <t>Rotate b - Rb</t>
  </si>
  <si>
    <t>Total Sequences</t>
  </si>
  <si>
    <t>Coordinated Pattern Index</t>
  </si>
  <si>
    <t>Ratio Index</t>
  </si>
  <si>
    <t>Plantar Stepping Index</t>
  </si>
  <si>
    <t>Dorsal Stepping Index</t>
  </si>
  <si>
    <t>Dorsal %Right</t>
  </si>
  <si>
    <t>Dorsal %Left</t>
  </si>
  <si>
    <t>FR Instant Speed(cm/s)</t>
  </si>
  <si>
    <t>FL Instant Speed(cm/s)</t>
  </si>
  <si>
    <t>RR Instant Speed(cm/s)</t>
  </si>
  <si>
    <t>RL Instant Speed(cm/s)</t>
  </si>
  <si>
    <t>Overall Speed(cm/s)</t>
  </si>
  <si>
    <t>T Stride Length(cm)</t>
  </si>
  <si>
    <t xml:space="preserve"> T Stride Time(s)</t>
  </si>
  <si>
    <t>Speed</t>
  </si>
  <si>
    <t>Instant Speed(cm/s)</t>
  </si>
  <si>
    <t>CouplingDFN</t>
  </si>
  <si>
    <t>FRFL DFN</t>
  </si>
  <si>
    <t>FRRR DFN</t>
  </si>
  <si>
    <t>FRRL DFN</t>
  </si>
  <si>
    <t>FLFR DFN</t>
  </si>
  <si>
    <t>FLRR DFN</t>
  </si>
  <si>
    <t>FLRL DFN</t>
  </si>
  <si>
    <t>RRFR DFN</t>
  </si>
  <si>
    <t>RRFL DFN</t>
  </si>
  <si>
    <t>RRRL DFN</t>
  </si>
  <si>
    <t>RLFR DFN</t>
  </si>
  <si>
    <t>RLFL DFN</t>
  </si>
  <si>
    <t>RLRR DFN</t>
  </si>
  <si>
    <t>RR Gait Angle(Deg)</t>
  </si>
  <si>
    <t>RL Gait Angle(Deg)</t>
  </si>
  <si>
    <t>Gait Angle</t>
  </si>
  <si>
    <t>Rear Right (Deg)</t>
  </si>
  <si>
    <t>Rear Left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</si>
</sst>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Graph!$A$4:$A$240</c:f>
              <c:numCache>
                <c:formatCode>General</c:formatCode>
                <c:ptCount val="23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</c:numCache>
            </c:numRef>
          </c:xVal>
          <c:yVal>
            <c:numRef>
              <c:f>Graph!$D$5:$D$239</c:f>
              <c:numCache>
                <c:formatCode>General</c:formatCode>
                <c:ptCount val="235"/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51-4AEC-A06B-A9F308B7DB26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Graph!$A$4:$A$240</c:f>
              <c:numCache>
                <c:formatCode>General</c:formatCode>
                <c:ptCount val="23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</c:numCache>
            </c:numRef>
          </c:xVal>
          <c:yVal>
            <c:numRef>
              <c:f>Graph!$B$5:$B$239</c:f>
              <c:numCache>
                <c:formatCode>General</c:formatCode>
                <c:ptCount val="2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51-4AEC-A06B-A9F308B7DB26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Graph!$A$4:$A$240</c:f>
              <c:numCache>
                <c:formatCode>General</c:formatCode>
                <c:ptCount val="23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</c:numCache>
            </c:numRef>
          </c:xVal>
          <c:yVal>
            <c:numRef>
              <c:f>Graph!$C$5:$C$239</c:f>
              <c:numCache>
                <c:formatCode>General</c:formatCode>
                <c:ptCount val="235"/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51-4AEC-A06B-A9F308B7DB26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Graph!$A$4:$A$240</c:f>
              <c:numCache>
                <c:formatCode>General</c:formatCode>
                <c:ptCount val="23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</c:numCache>
            </c:numRef>
          </c:xVal>
          <c:yVal>
            <c:numRef>
              <c:f>Graph!$E$5:$E$239</c:f>
              <c:numCache>
                <c:formatCode>General</c:formatCode>
                <c:ptCount val="23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51-4AEC-A06B-A9F308B7DB26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Graph!$A$4:$A$240</c:f>
              <c:numCache>
                <c:formatCode>General</c:formatCode>
                <c:ptCount val="23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</c:numCache>
            </c:numRef>
          </c:xVal>
          <c:yVal>
            <c:numRef>
              <c:f>Graph!$G$5:$G$239</c:f>
              <c:numCache>
                <c:formatCode>General</c:formatCode>
                <c:ptCount val="23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A51-4AEC-A06B-A9F308B7DB26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Graph!$A$4:$A$240</c:f>
              <c:numCache>
                <c:formatCode>General</c:formatCode>
                <c:ptCount val="23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</c:numCache>
            </c:numRef>
          </c:xVal>
          <c:yVal>
            <c:numRef>
              <c:f>Graph!$H$5:$H$239</c:f>
              <c:numCache>
                <c:formatCode>General</c:formatCode>
                <c:ptCount val="23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A51-4AEC-A06B-A9F308B7D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572176"/>
        <c:axId val="1296570256"/>
      </c:scatterChart>
      <c:valAx>
        <c:axId val="1296572176"/>
        <c:scaling>
          <c:orientation val="minMax"/>
          <c:max val="239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1296570256"/>
        <c:crosses val="autoZero"/>
        <c:crossBetween val="midCat"/>
      </c:valAx>
      <c:valAx>
        <c:axId val="12965702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965721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Graph!$A$2028:$A$2247</c:f>
              <c:numCache>
                <c:formatCode>General</c:formatCode>
                <c:ptCount val="220"/>
                <c:pt idx="0">
                  <c:v>2036</c:v>
                </c:pt>
                <c:pt idx="1">
                  <c:v>2037</c:v>
                </c:pt>
                <c:pt idx="2">
                  <c:v>2038</c:v>
                </c:pt>
                <c:pt idx="3">
                  <c:v>2039</c:v>
                </c:pt>
                <c:pt idx="4">
                  <c:v>2040</c:v>
                </c:pt>
                <c:pt idx="5">
                  <c:v>2041</c:v>
                </c:pt>
                <c:pt idx="6">
                  <c:v>2042</c:v>
                </c:pt>
                <c:pt idx="7">
                  <c:v>2043</c:v>
                </c:pt>
                <c:pt idx="8">
                  <c:v>2044</c:v>
                </c:pt>
                <c:pt idx="9">
                  <c:v>2045</c:v>
                </c:pt>
                <c:pt idx="10">
                  <c:v>2046</c:v>
                </c:pt>
                <c:pt idx="11">
                  <c:v>2047</c:v>
                </c:pt>
                <c:pt idx="12">
                  <c:v>2048</c:v>
                </c:pt>
                <c:pt idx="13">
                  <c:v>2049</c:v>
                </c:pt>
                <c:pt idx="14">
                  <c:v>2050</c:v>
                </c:pt>
                <c:pt idx="15">
                  <c:v>2051</c:v>
                </c:pt>
                <c:pt idx="16">
                  <c:v>2052</c:v>
                </c:pt>
                <c:pt idx="17">
                  <c:v>2053</c:v>
                </c:pt>
                <c:pt idx="18">
                  <c:v>2054</c:v>
                </c:pt>
                <c:pt idx="19">
                  <c:v>2055</c:v>
                </c:pt>
                <c:pt idx="20">
                  <c:v>2056</c:v>
                </c:pt>
                <c:pt idx="21">
                  <c:v>2057</c:v>
                </c:pt>
                <c:pt idx="22">
                  <c:v>2058</c:v>
                </c:pt>
                <c:pt idx="23">
                  <c:v>2059</c:v>
                </c:pt>
                <c:pt idx="24">
                  <c:v>2060</c:v>
                </c:pt>
                <c:pt idx="25">
                  <c:v>2061</c:v>
                </c:pt>
                <c:pt idx="26">
                  <c:v>2062</c:v>
                </c:pt>
                <c:pt idx="27">
                  <c:v>2063</c:v>
                </c:pt>
                <c:pt idx="28">
                  <c:v>2064</c:v>
                </c:pt>
                <c:pt idx="29">
                  <c:v>2065</c:v>
                </c:pt>
                <c:pt idx="30">
                  <c:v>2066</c:v>
                </c:pt>
                <c:pt idx="31">
                  <c:v>2067</c:v>
                </c:pt>
                <c:pt idx="32">
                  <c:v>2068</c:v>
                </c:pt>
                <c:pt idx="33">
                  <c:v>2069</c:v>
                </c:pt>
                <c:pt idx="34">
                  <c:v>2070</c:v>
                </c:pt>
                <c:pt idx="35">
                  <c:v>2071</c:v>
                </c:pt>
                <c:pt idx="36">
                  <c:v>2072</c:v>
                </c:pt>
                <c:pt idx="37">
                  <c:v>2073</c:v>
                </c:pt>
                <c:pt idx="38">
                  <c:v>2074</c:v>
                </c:pt>
                <c:pt idx="39">
                  <c:v>2075</c:v>
                </c:pt>
                <c:pt idx="40">
                  <c:v>2076</c:v>
                </c:pt>
                <c:pt idx="41">
                  <c:v>2077</c:v>
                </c:pt>
                <c:pt idx="42">
                  <c:v>2078</c:v>
                </c:pt>
                <c:pt idx="43">
                  <c:v>2079</c:v>
                </c:pt>
                <c:pt idx="44">
                  <c:v>2080</c:v>
                </c:pt>
                <c:pt idx="45">
                  <c:v>2081</c:v>
                </c:pt>
                <c:pt idx="46">
                  <c:v>2082</c:v>
                </c:pt>
                <c:pt idx="47">
                  <c:v>2083</c:v>
                </c:pt>
                <c:pt idx="48">
                  <c:v>2084</c:v>
                </c:pt>
                <c:pt idx="49">
                  <c:v>2085</c:v>
                </c:pt>
                <c:pt idx="50">
                  <c:v>2086</c:v>
                </c:pt>
                <c:pt idx="51">
                  <c:v>2087</c:v>
                </c:pt>
                <c:pt idx="52">
                  <c:v>2088</c:v>
                </c:pt>
                <c:pt idx="53">
                  <c:v>2089</c:v>
                </c:pt>
                <c:pt idx="54">
                  <c:v>2090</c:v>
                </c:pt>
                <c:pt idx="55">
                  <c:v>2091</c:v>
                </c:pt>
                <c:pt idx="56">
                  <c:v>2092</c:v>
                </c:pt>
                <c:pt idx="57">
                  <c:v>2093</c:v>
                </c:pt>
                <c:pt idx="58">
                  <c:v>2094</c:v>
                </c:pt>
                <c:pt idx="59">
                  <c:v>2095</c:v>
                </c:pt>
                <c:pt idx="60">
                  <c:v>2096</c:v>
                </c:pt>
                <c:pt idx="61">
                  <c:v>2097</c:v>
                </c:pt>
                <c:pt idx="62">
                  <c:v>2098</c:v>
                </c:pt>
                <c:pt idx="63">
                  <c:v>2099</c:v>
                </c:pt>
                <c:pt idx="64">
                  <c:v>2100</c:v>
                </c:pt>
                <c:pt idx="65">
                  <c:v>2101</c:v>
                </c:pt>
                <c:pt idx="66">
                  <c:v>2102</c:v>
                </c:pt>
                <c:pt idx="67">
                  <c:v>2103</c:v>
                </c:pt>
                <c:pt idx="68">
                  <c:v>2104</c:v>
                </c:pt>
                <c:pt idx="69">
                  <c:v>2105</c:v>
                </c:pt>
                <c:pt idx="70">
                  <c:v>2106</c:v>
                </c:pt>
                <c:pt idx="71">
                  <c:v>2107</c:v>
                </c:pt>
                <c:pt idx="72">
                  <c:v>2108</c:v>
                </c:pt>
                <c:pt idx="73">
                  <c:v>2109</c:v>
                </c:pt>
                <c:pt idx="74">
                  <c:v>2110</c:v>
                </c:pt>
                <c:pt idx="75">
                  <c:v>2111</c:v>
                </c:pt>
                <c:pt idx="76">
                  <c:v>2112</c:v>
                </c:pt>
                <c:pt idx="77">
                  <c:v>2113</c:v>
                </c:pt>
                <c:pt idx="78">
                  <c:v>2114</c:v>
                </c:pt>
                <c:pt idx="79">
                  <c:v>2115</c:v>
                </c:pt>
                <c:pt idx="80">
                  <c:v>2116</c:v>
                </c:pt>
                <c:pt idx="81">
                  <c:v>2117</c:v>
                </c:pt>
                <c:pt idx="82">
                  <c:v>2118</c:v>
                </c:pt>
                <c:pt idx="83">
                  <c:v>2119</c:v>
                </c:pt>
                <c:pt idx="84">
                  <c:v>2120</c:v>
                </c:pt>
                <c:pt idx="85">
                  <c:v>2121</c:v>
                </c:pt>
                <c:pt idx="86">
                  <c:v>2122</c:v>
                </c:pt>
                <c:pt idx="87">
                  <c:v>2123</c:v>
                </c:pt>
                <c:pt idx="88">
                  <c:v>2124</c:v>
                </c:pt>
                <c:pt idx="89">
                  <c:v>2125</c:v>
                </c:pt>
                <c:pt idx="90">
                  <c:v>2126</c:v>
                </c:pt>
                <c:pt idx="91">
                  <c:v>2127</c:v>
                </c:pt>
                <c:pt idx="92">
                  <c:v>2128</c:v>
                </c:pt>
                <c:pt idx="93">
                  <c:v>2129</c:v>
                </c:pt>
                <c:pt idx="94">
                  <c:v>2130</c:v>
                </c:pt>
                <c:pt idx="95">
                  <c:v>2131</c:v>
                </c:pt>
                <c:pt idx="96">
                  <c:v>2132</c:v>
                </c:pt>
                <c:pt idx="97">
                  <c:v>2133</c:v>
                </c:pt>
                <c:pt idx="98">
                  <c:v>2134</c:v>
                </c:pt>
                <c:pt idx="99">
                  <c:v>2135</c:v>
                </c:pt>
                <c:pt idx="100">
                  <c:v>2136</c:v>
                </c:pt>
                <c:pt idx="101">
                  <c:v>2137</c:v>
                </c:pt>
                <c:pt idx="102">
                  <c:v>2138</c:v>
                </c:pt>
                <c:pt idx="103">
                  <c:v>2139</c:v>
                </c:pt>
                <c:pt idx="104">
                  <c:v>2140</c:v>
                </c:pt>
                <c:pt idx="105">
                  <c:v>2141</c:v>
                </c:pt>
                <c:pt idx="106">
                  <c:v>2142</c:v>
                </c:pt>
                <c:pt idx="107">
                  <c:v>2143</c:v>
                </c:pt>
                <c:pt idx="108">
                  <c:v>2144</c:v>
                </c:pt>
                <c:pt idx="109">
                  <c:v>2145</c:v>
                </c:pt>
                <c:pt idx="110">
                  <c:v>2146</c:v>
                </c:pt>
                <c:pt idx="111">
                  <c:v>2147</c:v>
                </c:pt>
                <c:pt idx="112">
                  <c:v>2148</c:v>
                </c:pt>
                <c:pt idx="113">
                  <c:v>2149</c:v>
                </c:pt>
                <c:pt idx="114">
                  <c:v>2150</c:v>
                </c:pt>
                <c:pt idx="115">
                  <c:v>2151</c:v>
                </c:pt>
                <c:pt idx="116">
                  <c:v>2152</c:v>
                </c:pt>
                <c:pt idx="117">
                  <c:v>2153</c:v>
                </c:pt>
                <c:pt idx="118">
                  <c:v>2154</c:v>
                </c:pt>
                <c:pt idx="119">
                  <c:v>2155</c:v>
                </c:pt>
                <c:pt idx="120">
                  <c:v>2156</c:v>
                </c:pt>
                <c:pt idx="121">
                  <c:v>2157</c:v>
                </c:pt>
                <c:pt idx="122">
                  <c:v>2158</c:v>
                </c:pt>
                <c:pt idx="123">
                  <c:v>2159</c:v>
                </c:pt>
                <c:pt idx="124">
                  <c:v>2160</c:v>
                </c:pt>
                <c:pt idx="125">
                  <c:v>2161</c:v>
                </c:pt>
                <c:pt idx="126">
                  <c:v>2162</c:v>
                </c:pt>
                <c:pt idx="127">
                  <c:v>2163</c:v>
                </c:pt>
                <c:pt idx="128">
                  <c:v>2164</c:v>
                </c:pt>
                <c:pt idx="129">
                  <c:v>2165</c:v>
                </c:pt>
                <c:pt idx="130">
                  <c:v>2166</c:v>
                </c:pt>
                <c:pt idx="131">
                  <c:v>2167</c:v>
                </c:pt>
                <c:pt idx="132">
                  <c:v>2168</c:v>
                </c:pt>
                <c:pt idx="133">
                  <c:v>2169</c:v>
                </c:pt>
                <c:pt idx="134">
                  <c:v>2170</c:v>
                </c:pt>
                <c:pt idx="135">
                  <c:v>2171</c:v>
                </c:pt>
                <c:pt idx="136">
                  <c:v>2172</c:v>
                </c:pt>
                <c:pt idx="137">
                  <c:v>2173</c:v>
                </c:pt>
                <c:pt idx="138">
                  <c:v>2174</c:v>
                </c:pt>
                <c:pt idx="139">
                  <c:v>2175</c:v>
                </c:pt>
                <c:pt idx="140">
                  <c:v>2176</c:v>
                </c:pt>
                <c:pt idx="141">
                  <c:v>2177</c:v>
                </c:pt>
                <c:pt idx="142">
                  <c:v>2178</c:v>
                </c:pt>
                <c:pt idx="143">
                  <c:v>2179</c:v>
                </c:pt>
                <c:pt idx="144">
                  <c:v>2180</c:v>
                </c:pt>
                <c:pt idx="145">
                  <c:v>2181</c:v>
                </c:pt>
                <c:pt idx="146">
                  <c:v>2182</c:v>
                </c:pt>
                <c:pt idx="147">
                  <c:v>2183</c:v>
                </c:pt>
                <c:pt idx="148">
                  <c:v>2184</c:v>
                </c:pt>
                <c:pt idx="149">
                  <c:v>2185</c:v>
                </c:pt>
                <c:pt idx="150">
                  <c:v>2186</c:v>
                </c:pt>
                <c:pt idx="151">
                  <c:v>2187</c:v>
                </c:pt>
                <c:pt idx="152">
                  <c:v>2188</c:v>
                </c:pt>
                <c:pt idx="153">
                  <c:v>2189</c:v>
                </c:pt>
                <c:pt idx="154">
                  <c:v>2190</c:v>
                </c:pt>
                <c:pt idx="155">
                  <c:v>2191</c:v>
                </c:pt>
                <c:pt idx="156">
                  <c:v>2192</c:v>
                </c:pt>
                <c:pt idx="157">
                  <c:v>2193</c:v>
                </c:pt>
                <c:pt idx="158">
                  <c:v>2194</c:v>
                </c:pt>
                <c:pt idx="159">
                  <c:v>2195</c:v>
                </c:pt>
                <c:pt idx="160">
                  <c:v>2196</c:v>
                </c:pt>
                <c:pt idx="161">
                  <c:v>2197</c:v>
                </c:pt>
                <c:pt idx="162">
                  <c:v>2198</c:v>
                </c:pt>
                <c:pt idx="163">
                  <c:v>2199</c:v>
                </c:pt>
                <c:pt idx="164">
                  <c:v>2200</c:v>
                </c:pt>
                <c:pt idx="165">
                  <c:v>2201</c:v>
                </c:pt>
                <c:pt idx="166">
                  <c:v>2202</c:v>
                </c:pt>
                <c:pt idx="167">
                  <c:v>2203</c:v>
                </c:pt>
                <c:pt idx="168">
                  <c:v>2204</c:v>
                </c:pt>
                <c:pt idx="169">
                  <c:v>2205</c:v>
                </c:pt>
                <c:pt idx="170">
                  <c:v>2206</c:v>
                </c:pt>
                <c:pt idx="171">
                  <c:v>2207</c:v>
                </c:pt>
                <c:pt idx="172">
                  <c:v>2208</c:v>
                </c:pt>
                <c:pt idx="173">
                  <c:v>2209</c:v>
                </c:pt>
                <c:pt idx="174">
                  <c:v>2210</c:v>
                </c:pt>
                <c:pt idx="175">
                  <c:v>2211</c:v>
                </c:pt>
                <c:pt idx="176">
                  <c:v>2212</c:v>
                </c:pt>
                <c:pt idx="177">
                  <c:v>2213</c:v>
                </c:pt>
                <c:pt idx="178">
                  <c:v>2214</c:v>
                </c:pt>
                <c:pt idx="179">
                  <c:v>2215</c:v>
                </c:pt>
                <c:pt idx="180">
                  <c:v>2216</c:v>
                </c:pt>
                <c:pt idx="181">
                  <c:v>2217</c:v>
                </c:pt>
                <c:pt idx="182">
                  <c:v>2218</c:v>
                </c:pt>
                <c:pt idx="183">
                  <c:v>2219</c:v>
                </c:pt>
                <c:pt idx="184">
                  <c:v>2220</c:v>
                </c:pt>
                <c:pt idx="185">
                  <c:v>2221</c:v>
                </c:pt>
                <c:pt idx="186">
                  <c:v>2222</c:v>
                </c:pt>
                <c:pt idx="187">
                  <c:v>2223</c:v>
                </c:pt>
                <c:pt idx="188">
                  <c:v>2224</c:v>
                </c:pt>
                <c:pt idx="189">
                  <c:v>2225</c:v>
                </c:pt>
                <c:pt idx="190">
                  <c:v>2226</c:v>
                </c:pt>
                <c:pt idx="191">
                  <c:v>2227</c:v>
                </c:pt>
                <c:pt idx="192">
                  <c:v>2228</c:v>
                </c:pt>
                <c:pt idx="193">
                  <c:v>2229</c:v>
                </c:pt>
                <c:pt idx="194">
                  <c:v>2230</c:v>
                </c:pt>
                <c:pt idx="195">
                  <c:v>2231</c:v>
                </c:pt>
                <c:pt idx="196">
                  <c:v>2232</c:v>
                </c:pt>
                <c:pt idx="197">
                  <c:v>2233</c:v>
                </c:pt>
                <c:pt idx="198">
                  <c:v>2234</c:v>
                </c:pt>
                <c:pt idx="199">
                  <c:v>2235</c:v>
                </c:pt>
                <c:pt idx="200">
                  <c:v>2236</c:v>
                </c:pt>
                <c:pt idx="201">
                  <c:v>2237</c:v>
                </c:pt>
                <c:pt idx="202">
                  <c:v>2238</c:v>
                </c:pt>
                <c:pt idx="203">
                  <c:v>2239</c:v>
                </c:pt>
                <c:pt idx="204">
                  <c:v>2240</c:v>
                </c:pt>
                <c:pt idx="205">
                  <c:v>2241</c:v>
                </c:pt>
                <c:pt idx="206">
                  <c:v>2242</c:v>
                </c:pt>
                <c:pt idx="207">
                  <c:v>2243</c:v>
                </c:pt>
                <c:pt idx="208">
                  <c:v>2244</c:v>
                </c:pt>
                <c:pt idx="209">
                  <c:v>2245</c:v>
                </c:pt>
                <c:pt idx="210">
                  <c:v>2246</c:v>
                </c:pt>
                <c:pt idx="211">
                  <c:v>2247</c:v>
                </c:pt>
                <c:pt idx="212">
                  <c:v>2248</c:v>
                </c:pt>
                <c:pt idx="213">
                  <c:v>2249</c:v>
                </c:pt>
                <c:pt idx="214">
                  <c:v>2250</c:v>
                </c:pt>
                <c:pt idx="215">
                  <c:v>2251</c:v>
                </c:pt>
                <c:pt idx="216">
                  <c:v>2252</c:v>
                </c:pt>
                <c:pt idx="217">
                  <c:v>2253</c:v>
                </c:pt>
                <c:pt idx="218">
                  <c:v>2254</c:v>
                </c:pt>
                <c:pt idx="219">
                  <c:v>2255</c:v>
                </c:pt>
              </c:numCache>
            </c:numRef>
          </c:xVal>
          <c:yVal>
            <c:numRef>
              <c:f>Graph!$D$2029:$D$2246</c:f>
              <c:numCache>
                <c:formatCode>General</c:formatCode>
                <c:ptCount val="2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16">
                  <c:v>3</c:v>
                </c:pt>
                <c:pt idx="21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A2-4EEA-8A32-4965518DB6C7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Graph!$A$2028:$A$2247</c:f>
              <c:numCache>
                <c:formatCode>General</c:formatCode>
                <c:ptCount val="220"/>
                <c:pt idx="0">
                  <c:v>2036</c:v>
                </c:pt>
                <c:pt idx="1">
                  <c:v>2037</c:v>
                </c:pt>
                <c:pt idx="2">
                  <c:v>2038</c:v>
                </c:pt>
                <c:pt idx="3">
                  <c:v>2039</c:v>
                </c:pt>
                <c:pt idx="4">
                  <c:v>2040</c:v>
                </c:pt>
                <c:pt idx="5">
                  <c:v>2041</c:v>
                </c:pt>
                <c:pt idx="6">
                  <c:v>2042</c:v>
                </c:pt>
                <c:pt idx="7">
                  <c:v>2043</c:v>
                </c:pt>
                <c:pt idx="8">
                  <c:v>2044</c:v>
                </c:pt>
                <c:pt idx="9">
                  <c:v>2045</c:v>
                </c:pt>
                <c:pt idx="10">
                  <c:v>2046</c:v>
                </c:pt>
                <c:pt idx="11">
                  <c:v>2047</c:v>
                </c:pt>
                <c:pt idx="12">
                  <c:v>2048</c:v>
                </c:pt>
                <c:pt idx="13">
                  <c:v>2049</c:v>
                </c:pt>
                <c:pt idx="14">
                  <c:v>2050</c:v>
                </c:pt>
                <c:pt idx="15">
                  <c:v>2051</c:v>
                </c:pt>
                <c:pt idx="16">
                  <c:v>2052</c:v>
                </c:pt>
                <c:pt idx="17">
                  <c:v>2053</c:v>
                </c:pt>
                <c:pt idx="18">
                  <c:v>2054</c:v>
                </c:pt>
                <c:pt idx="19">
                  <c:v>2055</c:v>
                </c:pt>
                <c:pt idx="20">
                  <c:v>2056</c:v>
                </c:pt>
                <c:pt idx="21">
                  <c:v>2057</c:v>
                </c:pt>
                <c:pt idx="22">
                  <c:v>2058</c:v>
                </c:pt>
                <c:pt idx="23">
                  <c:v>2059</c:v>
                </c:pt>
                <c:pt idx="24">
                  <c:v>2060</c:v>
                </c:pt>
                <c:pt idx="25">
                  <c:v>2061</c:v>
                </c:pt>
                <c:pt idx="26">
                  <c:v>2062</c:v>
                </c:pt>
                <c:pt idx="27">
                  <c:v>2063</c:v>
                </c:pt>
                <c:pt idx="28">
                  <c:v>2064</c:v>
                </c:pt>
                <c:pt idx="29">
                  <c:v>2065</c:v>
                </c:pt>
                <c:pt idx="30">
                  <c:v>2066</c:v>
                </c:pt>
                <c:pt idx="31">
                  <c:v>2067</c:v>
                </c:pt>
                <c:pt idx="32">
                  <c:v>2068</c:v>
                </c:pt>
                <c:pt idx="33">
                  <c:v>2069</c:v>
                </c:pt>
                <c:pt idx="34">
                  <c:v>2070</c:v>
                </c:pt>
                <c:pt idx="35">
                  <c:v>2071</c:v>
                </c:pt>
                <c:pt idx="36">
                  <c:v>2072</c:v>
                </c:pt>
                <c:pt idx="37">
                  <c:v>2073</c:v>
                </c:pt>
                <c:pt idx="38">
                  <c:v>2074</c:v>
                </c:pt>
                <c:pt idx="39">
                  <c:v>2075</c:v>
                </c:pt>
                <c:pt idx="40">
                  <c:v>2076</c:v>
                </c:pt>
                <c:pt idx="41">
                  <c:v>2077</c:v>
                </c:pt>
                <c:pt idx="42">
                  <c:v>2078</c:v>
                </c:pt>
                <c:pt idx="43">
                  <c:v>2079</c:v>
                </c:pt>
                <c:pt idx="44">
                  <c:v>2080</c:v>
                </c:pt>
                <c:pt idx="45">
                  <c:v>2081</c:v>
                </c:pt>
                <c:pt idx="46">
                  <c:v>2082</c:v>
                </c:pt>
                <c:pt idx="47">
                  <c:v>2083</c:v>
                </c:pt>
                <c:pt idx="48">
                  <c:v>2084</c:v>
                </c:pt>
                <c:pt idx="49">
                  <c:v>2085</c:v>
                </c:pt>
                <c:pt idx="50">
                  <c:v>2086</c:v>
                </c:pt>
                <c:pt idx="51">
                  <c:v>2087</c:v>
                </c:pt>
                <c:pt idx="52">
                  <c:v>2088</c:v>
                </c:pt>
                <c:pt idx="53">
                  <c:v>2089</c:v>
                </c:pt>
                <c:pt idx="54">
                  <c:v>2090</c:v>
                </c:pt>
                <c:pt idx="55">
                  <c:v>2091</c:v>
                </c:pt>
                <c:pt idx="56">
                  <c:v>2092</c:v>
                </c:pt>
                <c:pt idx="57">
                  <c:v>2093</c:v>
                </c:pt>
                <c:pt idx="58">
                  <c:v>2094</c:v>
                </c:pt>
                <c:pt idx="59">
                  <c:v>2095</c:v>
                </c:pt>
                <c:pt idx="60">
                  <c:v>2096</c:v>
                </c:pt>
                <c:pt idx="61">
                  <c:v>2097</c:v>
                </c:pt>
                <c:pt idx="62">
                  <c:v>2098</c:v>
                </c:pt>
                <c:pt idx="63">
                  <c:v>2099</c:v>
                </c:pt>
                <c:pt idx="64">
                  <c:v>2100</c:v>
                </c:pt>
                <c:pt idx="65">
                  <c:v>2101</c:v>
                </c:pt>
                <c:pt idx="66">
                  <c:v>2102</c:v>
                </c:pt>
                <c:pt idx="67">
                  <c:v>2103</c:v>
                </c:pt>
                <c:pt idx="68">
                  <c:v>2104</c:v>
                </c:pt>
                <c:pt idx="69">
                  <c:v>2105</c:v>
                </c:pt>
                <c:pt idx="70">
                  <c:v>2106</c:v>
                </c:pt>
                <c:pt idx="71">
                  <c:v>2107</c:v>
                </c:pt>
                <c:pt idx="72">
                  <c:v>2108</c:v>
                </c:pt>
                <c:pt idx="73">
                  <c:v>2109</c:v>
                </c:pt>
                <c:pt idx="74">
                  <c:v>2110</c:v>
                </c:pt>
                <c:pt idx="75">
                  <c:v>2111</c:v>
                </c:pt>
                <c:pt idx="76">
                  <c:v>2112</c:v>
                </c:pt>
                <c:pt idx="77">
                  <c:v>2113</c:v>
                </c:pt>
                <c:pt idx="78">
                  <c:v>2114</c:v>
                </c:pt>
                <c:pt idx="79">
                  <c:v>2115</c:v>
                </c:pt>
                <c:pt idx="80">
                  <c:v>2116</c:v>
                </c:pt>
                <c:pt idx="81">
                  <c:v>2117</c:v>
                </c:pt>
                <c:pt idx="82">
                  <c:v>2118</c:v>
                </c:pt>
                <c:pt idx="83">
                  <c:v>2119</c:v>
                </c:pt>
                <c:pt idx="84">
                  <c:v>2120</c:v>
                </c:pt>
                <c:pt idx="85">
                  <c:v>2121</c:v>
                </c:pt>
                <c:pt idx="86">
                  <c:v>2122</c:v>
                </c:pt>
                <c:pt idx="87">
                  <c:v>2123</c:v>
                </c:pt>
                <c:pt idx="88">
                  <c:v>2124</c:v>
                </c:pt>
                <c:pt idx="89">
                  <c:v>2125</c:v>
                </c:pt>
                <c:pt idx="90">
                  <c:v>2126</c:v>
                </c:pt>
                <c:pt idx="91">
                  <c:v>2127</c:v>
                </c:pt>
                <c:pt idx="92">
                  <c:v>2128</c:v>
                </c:pt>
                <c:pt idx="93">
                  <c:v>2129</c:v>
                </c:pt>
                <c:pt idx="94">
                  <c:v>2130</c:v>
                </c:pt>
                <c:pt idx="95">
                  <c:v>2131</c:v>
                </c:pt>
                <c:pt idx="96">
                  <c:v>2132</c:v>
                </c:pt>
                <c:pt idx="97">
                  <c:v>2133</c:v>
                </c:pt>
                <c:pt idx="98">
                  <c:v>2134</c:v>
                </c:pt>
                <c:pt idx="99">
                  <c:v>2135</c:v>
                </c:pt>
                <c:pt idx="100">
                  <c:v>2136</c:v>
                </c:pt>
                <c:pt idx="101">
                  <c:v>2137</c:v>
                </c:pt>
                <c:pt idx="102">
                  <c:v>2138</c:v>
                </c:pt>
                <c:pt idx="103">
                  <c:v>2139</c:v>
                </c:pt>
                <c:pt idx="104">
                  <c:v>2140</c:v>
                </c:pt>
                <c:pt idx="105">
                  <c:v>2141</c:v>
                </c:pt>
                <c:pt idx="106">
                  <c:v>2142</c:v>
                </c:pt>
                <c:pt idx="107">
                  <c:v>2143</c:v>
                </c:pt>
                <c:pt idx="108">
                  <c:v>2144</c:v>
                </c:pt>
                <c:pt idx="109">
                  <c:v>2145</c:v>
                </c:pt>
                <c:pt idx="110">
                  <c:v>2146</c:v>
                </c:pt>
                <c:pt idx="111">
                  <c:v>2147</c:v>
                </c:pt>
                <c:pt idx="112">
                  <c:v>2148</c:v>
                </c:pt>
                <c:pt idx="113">
                  <c:v>2149</c:v>
                </c:pt>
                <c:pt idx="114">
                  <c:v>2150</c:v>
                </c:pt>
                <c:pt idx="115">
                  <c:v>2151</c:v>
                </c:pt>
                <c:pt idx="116">
                  <c:v>2152</c:v>
                </c:pt>
                <c:pt idx="117">
                  <c:v>2153</c:v>
                </c:pt>
                <c:pt idx="118">
                  <c:v>2154</c:v>
                </c:pt>
                <c:pt idx="119">
                  <c:v>2155</c:v>
                </c:pt>
                <c:pt idx="120">
                  <c:v>2156</c:v>
                </c:pt>
                <c:pt idx="121">
                  <c:v>2157</c:v>
                </c:pt>
                <c:pt idx="122">
                  <c:v>2158</c:v>
                </c:pt>
                <c:pt idx="123">
                  <c:v>2159</c:v>
                </c:pt>
                <c:pt idx="124">
                  <c:v>2160</c:v>
                </c:pt>
                <c:pt idx="125">
                  <c:v>2161</c:v>
                </c:pt>
                <c:pt idx="126">
                  <c:v>2162</c:v>
                </c:pt>
                <c:pt idx="127">
                  <c:v>2163</c:v>
                </c:pt>
                <c:pt idx="128">
                  <c:v>2164</c:v>
                </c:pt>
                <c:pt idx="129">
                  <c:v>2165</c:v>
                </c:pt>
                <c:pt idx="130">
                  <c:v>2166</c:v>
                </c:pt>
                <c:pt idx="131">
                  <c:v>2167</c:v>
                </c:pt>
                <c:pt idx="132">
                  <c:v>2168</c:v>
                </c:pt>
                <c:pt idx="133">
                  <c:v>2169</c:v>
                </c:pt>
                <c:pt idx="134">
                  <c:v>2170</c:v>
                </c:pt>
                <c:pt idx="135">
                  <c:v>2171</c:v>
                </c:pt>
                <c:pt idx="136">
                  <c:v>2172</c:v>
                </c:pt>
                <c:pt idx="137">
                  <c:v>2173</c:v>
                </c:pt>
                <c:pt idx="138">
                  <c:v>2174</c:v>
                </c:pt>
                <c:pt idx="139">
                  <c:v>2175</c:v>
                </c:pt>
                <c:pt idx="140">
                  <c:v>2176</c:v>
                </c:pt>
                <c:pt idx="141">
                  <c:v>2177</c:v>
                </c:pt>
                <c:pt idx="142">
                  <c:v>2178</c:v>
                </c:pt>
                <c:pt idx="143">
                  <c:v>2179</c:v>
                </c:pt>
                <c:pt idx="144">
                  <c:v>2180</c:v>
                </c:pt>
                <c:pt idx="145">
                  <c:v>2181</c:v>
                </c:pt>
                <c:pt idx="146">
                  <c:v>2182</c:v>
                </c:pt>
                <c:pt idx="147">
                  <c:v>2183</c:v>
                </c:pt>
                <c:pt idx="148">
                  <c:v>2184</c:v>
                </c:pt>
                <c:pt idx="149">
                  <c:v>2185</c:v>
                </c:pt>
                <c:pt idx="150">
                  <c:v>2186</c:v>
                </c:pt>
                <c:pt idx="151">
                  <c:v>2187</c:v>
                </c:pt>
                <c:pt idx="152">
                  <c:v>2188</c:v>
                </c:pt>
                <c:pt idx="153">
                  <c:v>2189</c:v>
                </c:pt>
                <c:pt idx="154">
                  <c:v>2190</c:v>
                </c:pt>
                <c:pt idx="155">
                  <c:v>2191</c:v>
                </c:pt>
                <c:pt idx="156">
                  <c:v>2192</c:v>
                </c:pt>
                <c:pt idx="157">
                  <c:v>2193</c:v>
                </c:pt>
                <c:pt idx="158">
                  <c:v>2194</c:v>
                </c:pt>
                <c:pt idx="159">
                  <c:v>2195</c:v>
                </c:pt>
                <c:pt idx="160">
                  <c:v>2196</c:v>
                </c:pt>
                <c:pt idx="161">
                  <c:v>2197</c:v>
                </c:pt>
                <c:pt idx="162">
                  <c:v>2198</c:v>
                </c:pt>
                <c:pt idx="163">
                  <c:v>2199</c:v>
                </c:pt>
                <c:pt idx="164">
                  <c:v>2200</c:v>
                </c:pt>
                <c:pt idx="165">
                  <c:v>2201</c:v>
                </c:pt>
                <c:pt idx="166">
                  <c:v>2202</c:v>
                </c:pt>
                <c:pt idx="167">
                  <c:v>2203</c:v>
                </c:pt>
                <c:pt idx="168">
                  <c:v>2204</c:v>
                </c:pt>
                <c:pt idx="169">
                  <c:v>2205</c:v>
                </c:pt>
                <c:pt idx="170">
                  <c:v>2206</c:v>
                </c:pt>
                <c:pt idx="171">
                  <c:v>2207</c:v>
                </c:pt>
                <c:pt idx="172">
                  <c:v>2208</c:v>
                </c:pt>
                <c:pt idx="173">
                  <c:v>2209</c:v>
                </c:pt>
                <c:pt idx="174">
                  <c:v>2210</c:v>
                </c:pt>
                <c:pt idx="175">
                  <c:v>2211</c:v>
                </c:pt>
                <c:pt idx="176">
                  <c:v>2212</c:v>
                </c:pt>
                <c:pt idx="177">
                  <c:v>2213</c:v>
                </c:pt>
                <c:pt idx="178">
                  <c:v>2214</c:v>
                </c:pt>
                <c:pt idx="179">
                  <c:v>2215</c:v>
                </c:pt>
                <c:pt idx="180">
                  <c:v>2216</c:v>
                </c:pt>
                <c:pt idx="181">
                  <c:v>2217</c:v>
                </c:pt>
                <c:pt idx="182">
                  <c:v>2218</c:v>
                </c:pt>
                <c:pt idx="183">
                  <c:v>2219</c:v>
                </c:pt>
                <c:pt idx="184">
                  <c:v>2220</c:v>
                </c:pt>
                <c:pt idx="185">
                  <c:v>2221</c:v>
                </c:pt>
                <c:pt idx="186">
                  <c:v>2222</c:v>
                </c:pt>
                <c:pt idx="187">
                  <c:v>2223</c:v>
                </c:pt>
                <c:pt idx="188">
                  <c:v>2224</c:v>
                </c:pt>
                <c:pt idx="189">
                  <c:v>2225</c:v>
                </c:pt>
                <c:pt idx="190">
                  <c:v>2226</c:v>
                </c:pt>
                <c:pt idx="191">
                  <c:v>2227</c:v>
                </c:pt>
                <c:pt idx="192">
                  <c:v>2228</c:v>
                </c:pt>
                <c:pt idx="193">
                  <c:v>2229</c:v>
                </c:pt>
                <c:pt idx="194">
                  <c:v>2230</c:v>
                </c:pt>
                <c:pt idx="195">
                  <c:v>2231</c:v>
                </c:pt>
                <c:pt idx="196">
                  <c:v>2232</c:v>
                </c:pt>
                <c:pt idx="197">
                  <c:v>2233</c:v>
                </c:pt>
                <c:pt idx="198">
                  <c:v>2234</c:v>
                </c:pt>
                <c:pt idx="199">
                  <c:v>2235</c:v>
                </c:pt>
                <c:pt idx="200">
                  <c:v>2236</c:v>
                </c:pt>
                <c:pt idx="201">
                  <c:v>2237</c:v>
                </c:pt>
                <c:pt idx="202">
                  <c:v>2238</c:v>
                </c:pt>
                <c:pt idx="203">
                  <c:v>2239</c:v>
                </c:pt>
                <c:pt idx="204">
                  <c:v>2240</c:v>
                </c:pt>
                <c:pt idx="205">
                  <c:v>2241</c:v>
                </c:pt>
                <c:pt idx="206">
                  <c:v>2242</c:v>
                </c:pt>
                <c:pt idx="207">
                  <c:v>2243</c:v>
                </c:pt>
                <c:pt idx="208">
                  <c:v>2244</c:v>
                </c:pt>
                <c:pt idx="209">
                  <c:v>2245</c:v>
                </c:pt>
                <c:pt idx="210">
                  <c:v>2246</c:v>
                </c:pt>
                <c:pt idx="211">
                  <c:v>2247</c:v>
                </c:pt>
                <c:pt idx="212">
                  <c:v>2248</c:v>
                </c:pt>
                <c:pt idx="213">
                  <c:v>2249</c:v>
                </c:pt>
                <c:pt idx="214">
                  <c:v>2250</c:v>
                </c:pt>
                <c:pt idx="215">
                  <c:v>2251</c:v>
                </c:pt>
                <c:pt idx="216">
                  <c:v>2252</c:v>
                </c:pt>
                <c:pt idx="217">
                  <c:v>2253</c:v>
                </c:pt>
                <c:pt idx="218">
                  <c:v>2254</c:v>
                </c:pt>
                <c:pt idx="219">
                  <c:v>2255</c:v>
                </c:pt>
              </c:numCache>
            </c:numRef>
          </c:xVal>
          <c:yVal>
            <c:numRef>
              <c:f>Graph!$B$2029:$B$2246</c:f>
              <c:numCache>
                <c:formatCode>General</c:formatCode>
                <c:ptCount val="218"/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A2-4EEA-8A32-4965518DB6C7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Graph!$A$2028:$A$2247</c:f>
              <c:numCache>
                <c:formatCode>General</c:formatCode>
                <c:ptCount val="220"/>
                <c:pt idx="0">
                  <c:v>2036</c:v>
                </c:pt>
                <c:pt idx="1">
                  <c:v>2037</c:v>
                </c:pt>
                <c:pt idx="2">
                  <c:v>2038</c:v>
                </c:pt>
                <c:pt idx="3">
                  <c:v>2039</c:v>
                </c:pt>
                <c:pt idx="4">
                  <c:v>2040</c:v>
                </c:pt>
                <c:pt idx="5">
                  <c:v>2041</c:v>
                </c:pt>
                <c:pt idx="6">
                  <c:v>2042</c:v>
                </c:pt>
                <c:pt idx="7">
                  <c:v>2043</c:v>
                </c:pt>
                <c:pt idx="8">
                  <c:v>2044</c:v>
                </c:pt>
                <c:pt idx="9">
                  <c:v>2045</c:v>
                </c:pt>
                <c:pt idx="10">
                  <c:v>2046</c:v>
                </c:pt>
                <c:pt idx="11">
                  <c:v>2047</c:v>
                </c:pt>
                <c:pt idx="12">
                  <c:v>2048</c:v>
                </c:pt>
                <c:pt idx="13">
                  <c:v>2049</c:v>
                </c:pt>
                <c:pt idx="14">
                  <c:v>2050</c:v>
                </c:pt>
                <c:pt idx="15">
                  <c:v>2051</c:v>
                </c:pt>
                <c:pt idx="16">
                  <c:v>2052</c:v>
                </c:pt>
                <c:pt idx="17">
                  <c:v>2053</c:v>
                </c:pt>
                <c:pt idx="18">
                  <c:v>2054</c:v>
                </c:pt>
                <c:pt idx="19">
                  <c:v>2055</c:v>
                </c:pt>
                <c:pt idx="20">
                  <c:v>2056</c:v>
                </c:pt>
                <c:pt idx="21">
                  <c:v>2057</c:v>
                </c:pt>
                <c:pt idx="22">
                  <c:v>2058</c:v>
                </c:pt>
                <c:pt idx="23">
                  <c:v>2059</c:v>
                </c:pt>
                <c:pt idx="24">
                  <c:v>2060</c:v>
                </c:pt>
                <c:pt idx="25">
                  <c:v>2061</c:v>
                </c:pt>
                <c:pt idx="26">
                  <c:v>2062</c:v>
                </c:pt>
                <c:pt idx="27">
                  <c:v>2063</c:v>
                </c:pt>
                <c:pt idx="28">
                  <c:v>2064</c:v>
                </c:pt>
                <c:pt idx="29">
                  <c:v>2065</c:v>
                </c:pt>
                <c:pt idx="30">
                  <c:v>2066</c:v>
                </c:pt>
                <c:pt idx="31">
                  <c:v>2067</c:v>
                </c:pt>
                <c:pt idx="32">
                  <c:v>2068</c:v>
                </c:pt>
                <c:pt idx="33">
                  <c:v>2069</c:v>
                </c:pt>
                <c:pt idx="34">
                  <c:v>2070</c:v>
                </c:pt>
                <c:pt idx="35">
                  <c:v>2071</c:v>
                </c:pt>
                <c:pt idx="36">
                  <c:v>2072</c:v>
                </c:pt>
                <c:pt idx="37">
                  <c:v>2073</c:v>
                </c:pt>
                <c:pt idx="38">
                  <c:v>2074</c:v>
                </c:pt>
                <c:pt idx="39">
                  <c:v>2075</c:v>
                </c:pt>
                <c:pt idx="40">
                  <c:v>2076</c:v>
                </c:pt>
                <c:pt idx="41">
                  <c:v>2077</c:v>
                </c:pt>
                <c:pt idx="42">
                  <c:v>2078</c:v>
                </c:pt>
                <c:pt idx="43">
                  <c:v>2079</c:v>
                </c:pt>
                <c:pt idx="44">
                  <c:v>2080</c:v>
                </c:pt>
                <c:pt idx="45">
                  <c:v>2081</c:v>
                </c:pt>
                <c:pt idx="46">
                  <c:v>2082</c:v>
                </c:pt>
                <c:pt idx="47">
                  <c:v>2083</c:v>
                </c:pt>
                <c:pt idx="48">
                  <c:v>2084</c:v>
                </c:pt>
                <c:pt idx="49">
                  <c:v>2085</c:v>
                </c:pt>
                <c:pt idx="50">
                  <c:v>2086</c:v>
                </c:pt>
                <c:pt idx="51">
                  <c:v>2087</c:v>
                </c:pt>
                <c:pt idx="52">
                  <c:v>2088</c:v>
                </c:pt>
                <c:pt idx="53">
                  <c:v>2089</c:v>
                </c:pt>
                <c:pt idx="54">
                  <c:v>2090</c:v>
                </c:pt>
                <c:pt idx="55">
                  <c:v>2091</c:v>
                </c:pt>
                <c:pt idx="56">
                  <c:v>2092</c:v>
                </c:pt>
                <c:pt idx="57">
                  <c:v>2093</c:v>
                </c:pt>
                <c:pt idx="58">
                  <c:v>2094</c:v>
                </c:pt>
                <c:pt idx="59">
                  <c:v>2095</c:v>
                </c:pt>
                <c:pt idx="60">
                  <c:v>2096</c:v>
                </c:pt>
                <c:pt idx="61">
                  <c:v>2097</c:v>
                </c:pt>
                <c:pt idx="62">
                  <c:v>2098</c:v>
                </c:pt>
                <c:pt idx="63">
                  <c:v>2099</c:v>
                </c:pt>
                <c:pt idx="64">
                  <c:v>2100</c:v>
                </c:pt>
                <c:pt idx="65">
                  <c:v>2101</c:v>
                </c:pt>
                <c:pt idx="66">
                  <c:v>2102</c:v>
                </c:pt>
                <c:pt idx="67">
                  <c:v>2103</c:v>
                </c:pt>
                <c:pt idx="68">
                  <c:v>2104</c:v>
                </c:pt>
                <c:pt idx="69">
                  <c:v>2105</c:v>
                </c:pt>
                <c:pt idx="70">
                  <c:v>2106</c:v>
                </c:pt>
                <c:pt idx="71">
                  <c:v>2107</c:v>
                </c:pt>
                <c:pt idx="72">
                  <c:v>2108</c:v>
                </c:pt>
                <c:pt idx="73">
                  <c:v>2109</c:v>
                </c:pt>
                <c:pt idx="74">
                  <c:v>2110</c:v>
                </c:pt>
                <c:pt idx="75">
                  <c:v>2111</c:v>
                </c:pt>
                <c:pt idx="76">
                  <c:v>2112</c:v>
                </c:pt>
                <c:pt idx="77">
                  <c:v>2113</c:v>
                </c:pt>
                <c:pt idx="78">
                  <c:v>2114</c:v>
                </c:pt>
                <c:pt idx="79">
                  <c:v>2115</c:v>
                </c:pt>
                <c:pt idx="80">
                  <c:v>2116</c:v>
                </c:pt>
                <c:pt idx="81">
                  <c:v>2117</c:v>
                </c:pt>
                <c:pt idx="82">
                  <c:v>2118</c:v>
                </c:pt>
                <c:pt idx="83">
                  <c:v>2119</c:v>
                </c:pt>
                <c:pt idx="84">
                  <c:v>2120</c:v>
                </c:pt>
                <c:pt idx="85">
                  <c:v>2121</c:v>
                </c:pt>
                <c:pt idx="86">
                  <c:v>2122</c:v>
                </c:pt>
                <c:pt idx="87">
                  <c:v>2123</c:v>
                </c:pt>
                <c:pt idx="88">
                  <c:v>2124</c:v>
                </c:pt>
                <c:pt idx="89">
                  <c:v>2125</c:v>
                </c:pt>
                <c:pt idx="90">
                  <c:v>2126</c:v>
                </c:pt>
                <c:pt idx="91">
                  <c:v>2127</c:v>
                </c:pt>
                <c:pt idx="92">
                  <c:v>2128</c:v>
                </c:pt>
                <c:pt idx="93">
                  <c:v>2129</c:v>
                </c:pt>
                <c:pt idx="94">
                  <c:v>2130</c:v>
                </c:pt>
                <c:pt idx="95">
                  <c:v>2131</c:v>
                </c:pt>
                <c:pt idx="96">
                  <c:v>2132</c:v>
                </c:pt>
                <c:pt idx="97">
                  <c:v>2133</c:v>
                </c:pt>
                <c:pt idx="98">
                  <c:v>2134</c:v>
                </c:pt>
                <c:pt idx="99">
                  <c:v>2135</c:v>
                </c:pt>
                <c:pt idx="100">
                  <c:v>2136</c:v>
                </c:pt>
                <c:pt idx="101">
                  <c:v>2137</c:v>
                </c:pt>
                <c:pt idx="102">
                  <c:v>2138</c:v>
                </c:pt>
                <c:pt idx="103">
                  <c:v>2139</c:v>
                </c:pt>
                <c:pt idx="104">
                  <c:v>2140</c:v>
                </c:pt>
                <c:pt idx="105">
                  <c:v>2141</c:v>
                </c:pt>
                <c:pt idx="106">
                  <c:v>2142</c:v>
                </c:pt>
                <c:pt idx="107">
                  <c:v>2143</c:v>
                </c:pt>
                <c:pt idx="108">
                  <c:v>2144</c:v>
                </c:pt>
                <c:pt idx="109">
                  <c:v>2145</c:v>
                </c:pt>
                <c:pt idx="110">
                  <c:v>2146</c:v>
                </c:pt>
                <c:pt idx="111">
                  <c:v>2147</c:v>
                </c:pt>
                <c:pt idx="112">
                  <c:v>2148</c:v>
                </c:pt>
                <c:pt idx="113">
                  <c:v>2149</c:v>
                </c:pt>
                <c:pt idx="114">
                  <c:v>2150</c:v>
                </c:pt>
                <c:pt idx="115">
                  <c:v>2151</c:v>
                </c:pt>
                <c:pt idx="116">
                  <c:v>2152</c:v>
                </c:pt>
                <c:pt idx="117">
                  <c:v>2153</c:v>
                </c:pt>
                <c:pt idx="118">
                  <c:v>2154</c:v>
                </c:pt>
                <c:pt idx="119">
                  <c:v>2155</c:v>
                </c:pt>
                <c:pt idx="120">
                  <c:v>2156</c:v>
                </c:pt>
                <c:pt idx="121">
                  <c:v>2157</c:v>
                </c:pt>
                <c:pt idx="122">
                  <c:v>2158</c:v>
                </c:pt>
                <c:pt idx="123">
                  <c:v>2159</c:v>
                </c:pt>
                <c:pt idx="124">
                  <c:v>2160</c:v>
                </c:pt>
                <c:pt idx="125">
                  <c:v>2161</c:v>
                </c:pt>
                <c:pt idx="126">
                  <c:v>2162</c:v>
                </c:pt>
                <c:pt idx="127">
                  <c:v>2163</c:v>
                </c:pt>
                <c:pt idx="128">
                  <c:v>2164</c:v>
                </c:pt>
                <c:pt idx="129">
                  <c:v>2165</c:v>
                </c:pt>
                <c:pt idx="130">
                  <c:v>2166</c:v>
                </c:pt>
                <c:pt idx="131">
                  <c:v>2167</c:v>
                </c:pt>
                <c:pt idx="132">
                  <c:v>2168</c:v>
                </c:pt>
                <c:pt idx="133">
                  <c:v>2169</c:v>
                </c:pt>
                <c:pt idx="134">
                  <c:v>2170</c:v>
                </c:pt>
                <c:pt idx="135">
                  <c:v>2171</c:v>
                </c:pt>
                <c:pt idx="136">
                  <c:v>2172</c:v>
                </c:pt>
                <c:pt idx="137">
                  <c:v>2173</c:v>
                </c:pt>
                <c:pt idx="138">
                  <c:v>2174</c:v>
                </c:pt>
                <c:pt idx="139">
                  <c:v>2175</c:v>
                </c:pt>
                <c:pt idx="140">
                  <c:v>2176</c:v>
                </c:pt>
                <c:pt idx="141">
                  <c:v>2177</c:v>
                </c:pt>
                <c:pt idx="142">
                  <c:v>2178</c:v>
                </c:pt>
                <c:pt idx="143">
                  <c:v>2179</c:v>
                </c:pt>
                <c:pt idx="144">
                  <c:v>2180</c:v>
                </c:pt>
                <c:pt idx="145">
                  <c:v>2181</c:v>
                </c:pt>
                <c:pt idx="146">
                  <c:v>2182</c:v>
                </c:pt>
                <c:pt idx="147">
                  <c:v>2183</c:v>
                </c:pt>
                <c:pt idx="148">
                  <c:v>2184</c:v>
                </c:pt>
                <c:pt idx="149">
                  <c:v>2185</c:v>
                </c:pt>
                <c:pt idx="150">
                  <c:v>2186</c:v>
                </c:pt>
                <c:pt idx="151">
                  <c:v>2187</c:v>
                </c:pt>
                <c:pt idx="152">
                  <c:v>2188</c:v>
                </c:pt>
                <c:pt idx="153">
                  <c:v>2189</c:v>
                </c:pt>
                <c:pt idx="154">
                  <c:v>2190</c:v>
                </c:pt>
                <c:pt idx="155">
                  <c:v>2191</c:v>
                </c:pt>
                <c:pt idx="156">
                  <c:v>2192</c:v>
                </c:pt>
                <c:pt idx="157">
                  <c:v>2193</c:v>
                </c:pt>
                <c:pt idx="158">
                  <c:v>2194</c:v>
                </c:pt>
                <c:pt idx="159">
                  <c:v>2195</c:v>
                </c:pt>
                <c:pt idx="160">
                  <c:v>2196</c:v>
                </c:pt>
                <c:pt idx="161">
                  <c:v>2197</c:v>
                </c:pt>
                <c:pt idx="162">
                  <c:v>2198</c:v>
                </c:pt>
                <c:pt idx="163">
                  <c:v>2199</c:v>
                </c:pt>
                <c:pt idx="164">
                  <c:v>2200</c:v>
                </c:pt>
                <c:pt idx="165">
                  <c:v>2201</c:v>
                </c:pt>
                <c:pt idx="166">
                  <c:v>2202</c:v>
                </c:pt>
                <c:pt idx="167">
                  <c:v>2203</c:v>
                </c:pt>
                <c:pt idx="168">
                  <c:v>2204</c:v>
                </c:pt>
                <c:pt idx="169">
                  <c:v>2205</c:v>
                </c:pt>
                <c:pt idx="170">
                  <c:v>2206</c:v>
                </c:pt>
                <c:pt idx="171">
                  <c:v>2207</c:v>
                </c:pt>
                <c:pt idx="172">
                  <c:v>2208</c:v>
                </c:pt>
                <c:pt idx="173">
                  <c:v>2209</c:v>
                </c:pt>
                <c:pt idx="174">
                  <c:v>2210</c:v>
                </c:pt>
                <c:pt idx="175">
                  <c:v>2211</c:v>
                </c:pt>
                <c:pt idx="176">
                  <c:v>2212</c:v>
                </c:pt>
                <c:pt idx="177">
                  <c:v>2213</c:v>
                </c:pt>
                <c:pt idx="178">
                  <c:v>2214</c:v>
                </c:pt>
                <c:pt idx="179">
                  <c:v>2215</c:v>
                </c:pt>
                <c:pt idx="180">
                  <c:v>2216</c:v>
                </c:pt>
                <c:pt idx="181">
                  <c:v>2217</c:v>
                </c:pt>
                <c:pt idx="182">
                  <c:v>2218</c:v>
                </c:pt>
                <c:pt idx="183">
                  <c:v>2219</c:v>
                </c:pt>
                <c:pt idx="184">
                  <c:v>2220</c:v>
                </c:pt>
                <c:pt idx="185">
                  <c:v>2221</c:v>
                </c:pt>
                <c:pt idx="186">
                  <c:v>2222</c:v>
                </c:pt>
                <c:pt idx="187">
                  <c:v>2223</c:v>
                </c:pt>
                <c:pt idx="188">
                  <c:v>2224</c:v>
                </c:pt>
                <c:pt idx="189">
                  <c:v>2225</c:v>
                </c:pt>
                <c:pt idx="190">
                  <c:v>2226</c:v>
                </c:pt>
                <c:pt idx="191">
                  <c:v>2227</c:v>
                </c:pt>
                <c:pt idx="192">
                  <c:v>2228</c:v>
                </c:pt>
                <c:pt idx="193">
                  <c:v>2229</c:v>
                </c:pt>
                <c:pt idx="194">
                  <c:v>2230</c:v>
                </c:pt>
                <c:pt idx="195">
                  <c:v>2231</c:v>
                </c:pt>
                <c:pt idx="196">
                  <c:v>2232</c:v>
                </c:pt>
                <c:pt idx="197">
                  <c:v>2233</c:v>
                </c:pt>
                <c:pt idx="198">
                  <c:v>2234</c:v>
                </c:pt>
                <c:pt idx="199">
                  <c:v>2235</c:v>
                </c:pt>
                <c:pt idx="200">
                  <c:v>2236</c:v>
                </c:pt>
                <c:pt idx="201">
                  <c:v>2237</c:v>
                </c:pt>
                <c:pt idx="202">
                  <c:v>2238</c:v>
                </c:pt>
                <c:pt idx="203">
                  <c:v>2239</c:v>
                </c:pt>
                <c:pt idx="204">
                  <c:v>2240</c:v>
                </c:pt>
                <c:pt idx="205">
                  <c:v>2241</c:v>
                </c:pt>
                <c:pt idx="206">
                  <c:v>2242</c:v>
                </c:pt>
                <c:pt idx="207">
                  <c:v>2243</c:v>
                </c:pt>
                <c:pt idx="208">
                  <c:v>2244</c:v>
                </c:pt>
                <c:pt idx="209">
                  <c:v>2245</c:v>
                </c:pt>
                <c:pt idx="210">
                  <c:v>2246</c:v>
                </c:pt>
                <c:pt idx="211">
                  <c:v>2247</c:v>
                </c:pt>
                <c:pt idx="212">
                  <c:v>2248</c:v>
                </c:pt>
                <c:pt idx="213">
                  <c:v>2249</c:v>
                </c:pt>
                <c:pt idx="214">
                  <c:v>2250</c:v>
                </c:pt>
                <c:pt idx="215">
                  <c:v>2251</c:v>
                </c:pt>
                <c:pt idx="216">
                  <c:v>2252</c:v>
                </c:pt>
                <c:pt idx="217">
                  <c:v>2253</c:v>
                </c:pt>
                <c:pt idx="218">
                  <c:v>2254</c:v>
                </c:pt>
                <c:pt idx="219">
                  <c:v>2255</c:v>
                </c:pt>
              </c:numCache>
            </c:numRef>
          </c:xVal>
          <c:yVal>
            <c:numRef>
              <c:f>Graph!$C$2029:$C$2246</c:f>
              <c:numCache>
                <c:formatCode>General</c:formatCode>
                <c:ptCount val="218"/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A2-4EEA-8A32-4965518DB6C7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Graph!$A$2028:$A$2247</c:f>
              <c:numCache>
                <c:formatCode>General</c:formatCode>
                <c:ptCount val="220"/>
                <c:pt idx="0">
                  <c:v>2036</c:v>
                </c:pt>
                <c:pt idx="1">
                  <c:v>2037</c:v>
                </c:pt>
                <c:pt idx="2">
                  <c:v>2038</c:v>
                </c:pt>
                <c:pt idx="3">
                  <c:v>2039</c:v>
                </c:pt>
                <c:pt idx="4">
                  <c:v>2040</c:v>
                </c:pt>
                <c:pt idx="5">
                  <c:v>2041</c:v>
                </c:pt>
                <c:pt idx="6">
                  <c:v>2042</c:v>
                </c:pt>
                <c:pt idx="7">
                  <c:v>2043</c:v>
                </c:pt>
                <c:pt idx="8">
                  <c:v>2044</c:v>
                </c:pt>
                <c:pt idx="9">
                  <c:v>2045</c:v>
                </c:pt>
                <c:pt idx="10">
                  <c:v>2046</c:v>
                </c:pt>
                <c:pt idx="11">
                  <c:v>2047</c:v>
                </c:pt>
                <c:pt idx="12">
                  <c:v>2048</c:v>
                </c:pt>
                <c:pt idx="13">
                  <c:v>2049</c:v>
                </c:pt>
                <c:pt idx="14">
                  <c:v>2050</c:v>
                </c:pt>
                <c:pt idx="15">
                  <c:v>2051</c:v>
                </c:pt>
                <c:pt idx="16">
                  <c:v>2052</c:v>
                </c:pt>
                <c:pt idx="17">
                  <c:v>2053</c:v>
                </c:pt>
                <c:pt idx="18">
                  <c:v>2054</c:v>
                </c:pt>
                <c:pt idx="19">
                  <c:v>2055</c:v>
                </c:pt>
                <c:pt idx="20">
                  <c:v>2056</c:v>
                </c:pt>
                <c:pt idx="21">
                  <c:v>2057</c:v>
                </c:pt>
                <c:pt idx="22">
                  <c:v>2058</c:v>
                </c:pt>
                <c:pt idx="23">
                  <c:v>2059</c:v>
                </c:pt>
                <c:pt idx="24">
                  <c:v>2060</c:v>
                </c:pt>
                <c:pt idx="25">
                  <c:v>2061</c:v>
                </c:pt>
                <c:pt idx="26">
                  <c:v>2062</c:v>
                </c:pt>
                <c:pt idx="27">
                  <c:v>2063</c:v>
                </c:pt>
                <c:pt idx="28">
                  <c:v>2064</c:v>
                </c:pt>
                <c:pt idx="29">
                  <c:v>2065</c:v>
                </c:pt>
                <c:pt idx="30">
                  <c:v>2066</c:v>
                </c:pt>
                <c:pt idx="31">
                  <c:v>2067</c:v>
                </c:pt>
                <c:pt idx="32">
                  <c:v>2068</c:v>
                </c:pt>
                <c:pt idx="33">
                  <c:v>2069</c:v>
                </c:pt>
                <c:pt idx="34">
                  <c:v>2070</c:v>
                </c:pt>
                <c:pt idx="35">
                  <c:v>2071</c:v>
                </c:pt>
                <c:pt idx="36">
                  <c:v>2072</c:v>
                </c:pt>
                <c:pt idx="37">
                  <c:v>2073</c:v>
                </c:pt>
                <c:pt idx="38">
                  <c:v>2074</c:v>
                </c:pt>
                <c:pt idx="39">
                  <c:v>2075</c:v>
                </c:pt>
                <c:pt idx="40">
                  <c:v>2076</c:v>
                </c:pt>
                <c:pt idx="41">
                  <c:v>2077</c:v>
                </c:pt>
                <c:pt idx="42">
                  <c:v>2078</c:v>
                </c:pt>
                <c:pt idx="43">
                  <c:v>2079</c:v>
                </c:pt>
                <c:pt idx="44">
                  <c:v>2080</c:v>
                </c:pt>
                <c:pt idx="45">
                  <c:v>2081</c:v>
                </c:pt>
                <c:pt idx="46">
                  <c:v>2082</c:v>
                </c:pt>
                <c:pt idx="47">
                  <c:v>2083</c:v>
                </c:pt>
                <c:pt idx="48">
                  <c:v>2084</c:v>
                </c:pt>
                <c:pt idx="49">
                  <c:v>2085</c:v>
                </c:pt>
                <c:pt idx="50">
                  <c:v>2086</c:v>
                </c:pt>
                <c:pt idx="51">
                  <c:v>2087</c:v>
                </c:pt>
                <c:pt idx="52">
                  <c:v>2088</c:v>
                </c:pt>
                <c:pt idx="53">
                  <c:v>2089</c:v>
                </c:pt>
                <c:pt idx="54">
                  <c:v>2090</c:v>
                </c:pt>
                <c:pt idx="55">
                  <c:v>2091</c:v>
                </c:pt>
                <c:pt idx="56">
                  <c:v>2092</c:v>
                </c:pt>
                <c:pt idx="57">
                  <c:v>2093</c:v>
                </c:pt>
                <c:pt idx="58">
                  <c:v>2094</c:v>
                </c:pt>
                <c:pt idx="59">
                  <c:v>2095</c:v>
                </c:pt>
                <c:pt idx="60">
                  <c:v>2096</c:v>
                </c:pt>
                <c:pt idx="61">
                  <c:v>2097</c:v>
                </c:pt>
                <c:pt idx="62">
                  <c:v>2098</c:v>
                </c:pt>
                <c:pt idx="63">
                  <c:v>2099</c:v>
                </c:pt>
                <c:pt idx="64">
                  <c:v>2100</c:v>
                </c:pt>
                <c:pt idx="65">
                  <c:v>2101</c:v>
                </c:pt>
                <c:pt idx="66">
                  <c:v>2102</c:v>
                </c:pt>
                <c:pt idx="67">
                  <c:v>2103</c:v>
                </c:pt>
                <c:pt idx="68">
                  <c:v>2104</c:v>
                </c:pt>
                <c:pt idx="69">
                  <c:v>2105</c:v>
                </c:pt>
                <c:pt idx="70">
                  <c:v>2106</c:v>
                </c:pt>
                <c:pt idx="71">
                  <c:v>2107</c:v>
                </c:pt>
                <c:pt idx="72">
                  <c:v>2108</c:v>
                </c:pt>
                <c:pt idx="73">
                  <c:v>2109</c:v>
                </c:pt>
                <c:pt idx="74">
                  <c:v>2110</c:v>
                </c:pt>
                <c:pt idx="75">
                  <c:v>2111</c:v>
                </c:pt>
                <c:pt idx="76">
                  <c:v>2112</c:v>
                </c:pt>
                <c:pt idx="77">
                  <c:v>2113</c:v>
                </c:pt>
                <c:pt idx="78">
                  <c:v>2114</c:v>
                </c:pt>
                <c:pt idx="79">
                  <c:v>2115</c:v>
                </c:pt>
                <c:pt idx="80">
                  <c:v>2116</c:v>
                </c:pt>
                <c:pt idx="81">
                  <c:v>2117</c:v>
                </c:pt>
                <c:pt idx="82">
                  <c:v>2118</c:v>
                </c:pt>
                <c:pt idx="83">
                  <c:v>2119</c:v>
                </c:pt>
                <c:pt idx="84">
                  <c:v>2120</c:v>
                </c:pt>
                <c:pt idx="85">
                  <c:v>2121</c:v>
                </c:pt>
                <c:pt idx="86">
                  <c:v>2122</c:v>
                </c:pt>
                <c:pt idx="87">
                  <c:v>2123</c:v>
                </c:pt>
                <c:pt idx="88">
                  <c:v>2124</c:v>
                </c:pt>
                <c:pt idx="89">
                  <c:v>2125</c:v>
                </c:pt>
                <c:pt idx="90">
                  <c:v>2126</c:v>
                </c:pt>
                <c:pt idx="91">
                  <c:v>2127</c:v>
                </c:pt>
                <c:pt idx="92">
                  <c:v>2128</c:v>
                </c:pt>
                <c:pt idx="93">
                  <c:v>2129</c:v>
                </c:pt>
                <c:pt idx="94">
                  <c:v>2130</c:v>
                </c:pt>
                <c:pt idx="95">
                  <c:v>2131</c:v>
                </c:pt>
                <c:pt idx="96">
                  <c:v>2132</c:v>
                </c:pt>
                <c:pt idx="97">
                  <c:v>2133</c:v>
                </c:pt>
                <c:pt idx="98">
                  <c:v>2134</c:v>
                </c:pt>
                <c:pt idx="99">
                  <c:v>2135</c:v>
                </c:pt>
                <c:pt idx="100">
                  <c:v>2136</c:v>
                </c:pt>
                <c:pt idx="101">
                  <c:v>2137</c:v>
                </c:pt>
                <c:pt idx="102">
                  <c:v>2138</c:v>
                </c:pt>
                <c:pt idx="103">
                  <c:v>2139</c:v>
                </c:pt>
                <c:pt idx="104">
                  <c:v>2140</c:v>
                </c:pt>
                <c:pt idx="105">
                  <c:v>2141</c:v>
                </c:pt>
                <c:pt idx="106">
                  <c:v>2142</c:v>
                </c:pt>
                <c:pt idx="107">
                  <c:v>2143</c:v>
                </c:pt>
                <c:pt idx="108">
                  <c:v>2144</c:v>
                </c:pt>
                <c:pt idx="109">
                  <c:v>2145</c:v>
                </c:pt>
                <c:pt idx="110">
                  <c:v>2146</c:v>
                </c:pt>
                <c:pt idx="111">
                  <c:v>2147</c:v>
                </c:pt>
                <c:pt idx="112">
                  <c:v>2148</c:v>
                </c:pt>
                <c:pt idx="113">
                  <c:v>2149</c:v>
                </c:pt>
                <c:pt idx="114">
                  <c:v>2150</c:v>
                </c:pt>
                <c:pt idx="115">
                  <c:v>2151</c:v>
                </c:pt>
                <c:pt idx="116">
                  <c:v>2152</c:v>
                </c:pt>
                <c:pt idx="117">
                  <c:v>2153</c:v>
                </c:pt>
                <c:pt idx="118">
                  <c:v>2154</c:v>
                </c:pt>
                <c:pt idx="119">
                  <c:v>2155</c:v>
                </c:pt>
                <c:pt idx="120">
                  <c:v>2156</c:v>
                </c:pt>
                <c:pt idx="121">
                  <c:v>2157</c:v>
                </c:pt>
                <c:pt idx="122">
                  <c:v>2158</c:v>
                </c:pt>
                <c:pt idx="123">
                  <c:v>2159</c:v>
                </c:pt>
                <c:pt idx="124">
                  <c:v>2160</c:v>
                </c:pt>
                <c:pt idx="125">
                  <c:v>2161</c:v>
                </c:pt>
                <c:pt idx="126">
                  <c:v>2162</c:v>
                </c:pt>
                <c:pt idx="127">
                  <c:v>2163</c:v>
                </c:pt>
                <c:pt idx="128">
                  <c:v>2164</c:v>
                </c:pt>
                <c:pt idx="129">
                  <c:v>2165</c:v>
                </c:pt>
                <c:pt idx="130">
                  <c:v>2166</c:v>
                </c:pt>
                <c:pt idx="131">
                  <c:v>2167</c:v>
                </c:pt>
                <c:pt idx="132">
                  <c:v>2168</c:v>
                </c:pt>
                <c:pt idx="133">
                  <c:v>2169</c:v>
                </c:pt>
                <c:pt idx="134">
                  <c:v>2170</c:v>
                </c:pt>
                <c:pt idx="135">
                  <c:v>2171</c:v>
                </c:pt>
                <c:pt idx="136">
                  <c:v>2172</c:v>
                </c:pt>
                <c:pt idx="137">
                  <c:v>2173</c:v>
                </c:pt>
                <c:pt idx="138">
                  <c:v>2174</c:v>
                </c:pt>
                <c:pt idx="139">
                  <c:v>2175</c:v>
                </c:pt>
                <c:pt idx="140">
                  <c:v>2176</c:v>
                </c:pt>
                <c:pt idx="141">
                  <c:v>2177</c:v>
                </c:pt>
                <c:pt idx="142">
                  <c:v>2178</c:v>
                </c:pt>
                <c:pt idx="143">
                  <c:v>2179</c:v>
                </c:pt>
                <c:pt idx="144">
                  <c:v>2180</c:v>
                </c:pt>
                <c:pt idx="145">
                  <c:v>2181</c:v>
                </c:pt>
                <c:pt idx="146">
                  <c:v>2182</c:v>
                </c:pt>
                <c:pt idx="147">
                  <c:v>2183</c:v>
                </c:pt>
                <c:pt idx="148">
                  <c:v>2184</c:v>
                </c:pt>
                <c:pt idx="149">
                  <c:v>2185</c:v>
                </c:pt>
                <c:pt idx="150">
                  <c:v>2186</c:v>
                </c:pt>
                <c:pt idx="151">
                  <c:v>2187</c:v>
                </c:pt>
                <c:pt idx="152">
                  <c:v>2188</c:v>
                </c:pt>
                <c:pt idx="153">
                  <c:v>2189</c:v>
                </c:pt>
                <c:pt idx="154">
                  <c:v>2190</c:v>
                </c:pt>
                <c:pt idx="155">
                  <c:v>2191</c:v>
                </c:pt>
                <c:pt idx="156">
                  <c:v>2192</c:v>
                </c:pt>
                <c:pt idx="157">
                  <c:v>2193</c:v>
                </c:pt>
                <c:pt idx="158">
                  <c:v>2194</c:v>
                </c:pt>
                <c:pt idx="159">
                  <c:v>2195</c:v>
                </c:pt>
                <c:pt idx="160">
                  <c:v>2196</c:v>
                </c:pt>
                <c:pt idx="161">
                  <c:v>2197</c:v>
                </c:pt>
                <c:pt idx="162">
                  <c:v>2198</c:v>
                </c:pt>
                <c:pt idx="163">
                  <c:v>2199</c:v>
                </c:pt>
                <c:pt idx="164">
                  <c:v>2200</c:v>
                </c:pt>
                <c:pt idx="165">
                  <c:v>2201</c:v>
                </c:pt>
                <c:pt idx="166">
                  <c:v>2202</c:v>
                </c:pt>
                <c:pt idx="167">
                  <c:v>2203</c:v>
                </c:pt>
                <c:pt idx="168">
                  <c:v>2204</c:v>
                </c:pt>
                <c:pt idx="169">
                  <c:v>2205</c:v>
                </c:pt>
                <c:pt idx="170">
                  <c:v>2206</c:v>
                </c:pt>
                <c:pt idx="171">
                  <c:v>2207</c:v>
                </c:pt>
                <c:pt idx="172">
                  <c:v>2208</c:v>
                </c:pt>
                <c:pt idx="173">
                  <c:v>2209</c:v>
                </c:pt>
                <c:pt idx="174">
                  <c:v>2210</c:v>
                </c:pt>
                <c:pt idx="175">
                  <c:v>2211</c:v>
                </c:pt>
                <c:pt idx="176">
                  <c:v>2212</c:v>
                </c:pt>
                <c:pt idx="177">
                  <c:v>2213</c:v>
                </c:pt>
                <c:pt idx="178">
                  <c:v>2214</c:v>
                </c:pt>
                <c:pt idx="179">
                  <c:v>2215</c:v>
                </c:pt>
                <c:pt idx="180">
                  <c:v>2216</c:v>
                </c:pt>
                <c:pt idx="181">
                  <c:v>2217</c:v>
                </c:pt>
                <c:pt idx="182">
                  <c:v>2218</c:v>
                </c:pt>
                <c:pt idx="183">
                  <c:v>2219</c:v>
                </c:pt>
                <c:pt idx="184">
                  <c:v>2220</c:v>
                </c:pt>
                <c:pt idx="185">
                  <c:v>2221</c:v>
                </c:pt>
                <c:pt idx="186">
                  <c:v>2222</c:v>
                </c:pt>
                <c:pt idx="187">
                  <c:v>2223</c:v>
                </c:pt>
                <c:pt idx="188">
                  <c:v>2224</c:v>
                </c:pt>
                <c:pt idx="189">
                  <c:v>2225</c:v>
                </c:pt>
                <c:pt idx="190">
                  <c:v>2226</c:v>
                </c:pt>
                <c:pt idx="191">
                  <c:v>2227</c:v>
                </c:pt>
                <c:pt idx="192">
                  <c:v>2228</c:v>
                </c:pt>
                <c:pt idx="193">
                  <c:v>2229</c:v>
                </c:pt>
                <c:pt idx="194">
                  <c:v>2230</c:v>
                </c:pt>
                <c:pt idx="195">
                  <c:v>2231</c:v>
                </c:pt>
                <c:pt idx="196">
                  <c:v>2232</c:v>
                </c:pt>
                <c:pt idx="197">
                  <c:v>2233</c:v>
                </c:pt>
                <c:pt idx="198">
                  <c:v>2234</c:v>
                </c:pt>
                <c:pt idx="199">
                  <c:v>2235</c:v>
                </c:pt>
                <c:pt idx="200">
                  <c:v>2236</c:v>
                </c:pt>
                <c:pt idx="201">
                  <c:v>2237</c:v>
                </c:pt>
                <c:pt idx="202">
                  <c:v>2238</c:v>
                </c:pt>
                <c:pt idx="203">
                  <c:v>2239</c:v>
                </c:pt>
                <c:pt idx="204">
                  <c:v>2240</c:v>
                </c:pt>
                <c:pt idx="205">
                  <c:v>2241</c:v>
                </c:pt>
                <c:pt idx="206">
                  <c:v>2242</c:v>
                </c:pt>
                <c:pt idx="207">
                  <c:v>2243</c:v>
                </c:pt>
                <c:pt idx="208">
                  <c:v>2244</c:v>
                </c:pt>
                <c:pt idx="209">
                  <c:v>2245</c:v>
                </c:pt>
                <c:pt idx="210">
                  <c:v>2246</c:v>
                </c:pt>
                <c:pt idx="211">
                  <c:v>2247</c:v>
                </c:pt>
                <c:pt idx="212">
                  <c:v>2248</c:v>
                </c:pt>
                <c:pt idx="213">
                  <c:v>2249</c:v>
                </c:pt>
                <c:pt idx="214">
                  <c:v>2250</c:v>
                </c:pt>
                <c:pt idx="215">
                  <c:v>2251</c:v>
                </c:pt>
                <c:pt idx="216">
                  <c:v>2252</c:v>
                </c:pt>
                <c:pt idx="217">
                  <c:v>2253</c:v>
                </c:pt>
                <c:pt idx="218">
                  <c:v>2254</c:v>
                </c:pt>
                <c:pt idx="219">
                  <c:v>2255</c:v>
                </c:pt>
              </c:numCache>
            </c:numRef>
          </c:xVal>
          <c:yVal>
            <c:numRef>
              <c:f>Graph!$E$2029:$E$2246</c:f>
              <c:numCache>
                <c:formatCode>General</c:formatCode>
                <c:ptCount val="218"/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A2-4EEA-8A32-4965518DB6C7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Graph!$A$2028:$A$2247</c:f>
              <c:numCache>
                <c:formatCode>General</c:formatCode>
                <c:ptCount val="220"/>
                <c:pt idx="0">
                  <c:v>2036</c:v>
                </c:pt>
                <c:pt idx="1">
                  <c:v>2037</c:v>
                </c:pt>
                <c:pt idx="2">
                  <c:v>2038</c:v>
                </c:pt>
                <c:pt idx="3">
                  <c:v>2039</c:v>
                </c:pt>
                <c:pt idx="4">
                  <c:v>2040</c:v>
                </c:pt>
                <c:pt idx="5">
                  <c:v>2041</c:v>
                </c:pt>
                <c:pt idx="6">
                  <c:v>2042</c:v>
                </c:pt>
                <c:pt idx="7">
                  <c:v>2043</c:v>
                </c:pt>
                <c:pt idx="8">
                  <c:v>2044</c:v>
                </c:pt>
                <c:pt idx="9">
                  <c:v>2045</c:v>
                </c:pt>
                <c:pt idx="10">
                  <c:v>2046</c:v>
                </c:pt>
                <c:pt idx="11">
                  <c:v>2047</c:v>
                </c:pt>
                <c:pt idx="12">
                  <c:v>2048</c:v>
                </c:pt>
                <c:pt idx="13">
                  <c:v>2049</c:v>
                </c:pt>
                <c:pt idx="14">
                  <c:v>2050</c:v>
                </c:pt>
                <c:pt idx="15">
                  <c:v>2051</c:v>
                </c:pt>
                <c:pt idx="16">
                  <c:v>2052</c:v>
                </c:pt>
                <c:pt idx="17">
                  <c:v>2053</c:v>
                </c:pt>
                <c:pt idx="18">
                  <c:v>2054</c:v>
                </c:pt>
                <c:pt idx="19">
                  <c:v>2055</c:v>
                </c:pt>
                <c:pt idx="20">
                  <c:v>2056</c:v>
                </c:pt>
                <c:pt idx="21">
                  <c:v>2057</c:v>
                </c:pt>
                <c:pt idx="22">
                  <c:v>2058</c:v>
                </c:pt>
                <c:pt idx="23">
                  <c:v>2059</c:v>
                </c:pt>
                <c:pt idx="24">
                  <c:v>2060</c:v>
                </c:pt>
                <c:pt idx="25">
                  <c:v>2061</c:v>
                </c:pt>
                <c:pt idx="26">
                  <c:v>2062</c:v>
                </c:pt>
                <c:pt idx="27">
                  <c:v>2063</c:v>
                </c:pt>
                <c:pt idx="28">
                  <c:v>2064</c:v>
                </c:pt>
                <c:pt idx="29">
                  <c:v>2065</c:v>
                </c:pt>
                <c:pt idx="30">
                  <c:v>2066</c:v>
                </c:pt>
                <c:pt idx="31">
                  <c:v>2067</c:v>
                </c:pt>
                <c:pt idx="32">
                  <c:v>2068</c:v>
                </c:pt>
                <c:pt idx="33">
                  <c:v>2069</c:v>
                </c:pt>
                <c:pt idx="34">
                  <c:v>2070</c:v>
                </c:pt>
                <c:pt idx="35">
                  <c:v>2071</c:v>
                </c:pt>
                <c:pt idx="36">
                  <c:v>2072</c:v>
                </c:pt>
                <c:pt idx="37">
                  <c:v>2073</c:v>
                </c:pt>
                <c:pt idx="38">
                  <c:v>2074</c:v>
                </c:pt>
                <c:pt idx="39">
                  <c:v>2075</c:v>
                </c:pt>
                <c:pt idx="40">
                  <c:v>2076</c:v>
                </c:pt>
                <c:pt idx="41">
                  <c:v>2077</c:v>
                </c:pt>
                <c:pt idx="42">
                  <c:v>2078</c:v>
                </c:pt>
                <c:pt idx="43">
                  <c:v>2079</c:v>
                </c:pt>
                <c:pt idx="44">
                  <c:v>2080</c:v>
                </c:pt>
                <c:pt idx="45">
                  <c:v>2081</c:v>
                </c:pt>
                <c:pt idx="46">
                  <c:v>2082</c:v>
                </c:pt>
                <c:pt idx="47">
                  <c:v>2083</c:v>
                </c:pt>
                <c:pt idx="48">
                  <c:v>2084</c:v>
                </c:pt>
                <c:pt idx="49">
                  <c:v>2085</c:v>
                </c:pt>
                <c:pt idx="50">
                  <c:v>2086</c:v>
                </c:pt>
                <c:pt idx="51">
                  <c:v>2087</c:v>
                </c:pt>
                <c:pt idx="52">
                  <c:v>2088</c:v>
                </c:pt>
                <c:pt idx="53">
                  <c:v>2089</c:v>
                </c:pt>
                <c:pt idx="54">
                  <c:v>2090</c:v>
                </c:pt>
                <c:pt idx="55">
                  <c:v>2091</c:v>
                </c:pt>
                <c:pt idx="56">
                  <c:v>2092</c:v>
                </c:pt>
                <c:pt idx="57">
                  <c:v>2093</c:v>
                </c:pt>
                <c:pt idx="58">
                  <c:v>2094</c:v>
                </c:pt>
                <c:pt idx="59">
                  <c:v>2095</c:v>
                </c:pt>
                <c:pt idx="60">
                  <c:v>2096</c:v>
                </c:pt>
                <c:pt idx="61">
                  <c:v>2097</c:v>
                </c:pt>
                <c:pt idx="62">
                  <c:v>2098</c:v>
                </c:pt>
                <c:pt idx="63">
                  <c:v>2099</c:v>
                </c:pt>
                <c:pt idx="64">
                  <c:v>2100</c:v>
                </c:pt>
                <c:pt idx="65">
                  <c:v>2101</c:v>
                </c:pt>
                <c:pt idx="66">
                  <c:v>2102</c:v>
                </c:pt>
                <c:pt idx="67">
                  <c:v>2103</c:v>
                </c:pt>
                <c:pt idx="68">
                  <c:v>2104</c:v>
                </c:pt>
                <c:pt idx="69">
                  <c:v>2105</c:v>
                </c:pt>
                <c:pt idx="70">
                  <c:v>2106</c:v>
                </c:pt>
                <c:pt idx="71">
                  <c:v>2107</c:v>
                </c:pt>
                <c:pt idx="72">
                  <c:v>2108</c:v>
                </c:pt>
                <c:pt idx="73">
                  <c:v>2109</c:v>
                </c:pt>
                <c:pt idx="74">
                  <c:v>2110</c:v>
                </c:pt>
                <c:pt idx="75">
                  <c:v>2111</c:v>
                </c:pt>
                <c:pt idx="76">
                  <c:v>2112</c:v>
                </c:pt>
                <c:pt idx="77">
                  <c:v>2113</c:v>
                </c:pt>
                <c:pt idx="78">
                  <c:v>2114</c:v>
                </c:pt>
                <c:pt idx="79">
                  <c:v>2115</c:v>
                </c:pt>
                <c:pt idx="80">
                  <c:v>2116</c:v>
                </c:pt>
                <c:pt idx="81">
                  <c:v>2117</c:v>
                </c:pt>
                <c:pt idx="82">
                  <c:v>2118</c:v>
                </c:pt>
                <c:pt idx="83">
                  <c:v>2119</c:v>
                </c:pt>
                <c:pt idx="84">
                  <c:v>2120</c:v>
                </c:pt>
                <c:pt idx="85">
                  <c:v>2121</c:v>
                </c:pt>
                <c:pt idx="86">
                  <c:v>2122</c:v>
                </c:pt>
                <c:pt idx="87">
                  <c:v>2123</c:v>
                </c:pt>
                <c:pt idx="88">
                  <c:v>2124</c:v>
                </c:pt>
                <c:pt idx="89">
                  <c:v>2125</c:v>
                </c:pt>
                <c:pt idx="90">
                  <c:v>2126</c:v>
                </c:pt>
                <c:pt idx="91">
                  <c:v>2127</c:v>
                </c:pt>
                <c:pt idx="92">
                  <c:v>2128</c:v>
                </c:pt>
                <c:pt idx="93">
                  <c:v>2129</c:v>
                </c:pt>
                <c:pt idx="94">
                  <c:v>2130</c:v>
                </c:pt>
                <c:pt idx="95">
                  <c:v>2131</c:v>
                </c:pt>
                <c:pt idx="96">
                  <c:v>2132</c:v>
                </c:pt>
                <c:pt idx="97">
                  <c:v>2133</c:v>
                </c:pt>
                <c:pt idx="98">
                  <c:v>2134</c:v>
                </c:pt>
                <c:pt idx="99">
                  <c:v>2135</c:v>
                </c:pt>
                <c:pt idx="100">
                  <c:v>2136</c:v>
                </c:pt>
                <c:pt idx="101">
                  <c:v>2137</c:v>
                </c:pt>
                <c:pt idx="102">
                  <c:v>2138</c:v>
                </c:pt>
                <c:pt idx="103">
                  <c:v>2139</c:v>
                </c:pt>
                <c:pt idx="104">
                  <c:v>2140</c:v>
                </c:pt>
                <c:pt idx="105">
                  <c:v>2141</c:v>
                </c:pt>
                <c:pt idx="106">
                  <c:v>2142</c:v>
                </c:pt>
                <c:pt idx="107">
                  <c:v>2143</c:v>
                </c:pt>
                <c:pt idx="108">
                  <c:v>2144</c:v>
                </c:pt>
                <c:pt idx="109">
                  <c:v>2145</c:v>
                </c:pt>
                <c:pt idx="110">
                  <c:v>2146</c:v>
                </c:pt>
                <c:pt idx="111">
                  <c:v>2147</c:v>
                </c:pt>
                <c:pt idx="112">
                  <c:v>2148</c:v>
                </c:pt>
                <c:pt idx="113">
                  <c:v>2149</c:v>
                </c:pt>
                <c:pt idx="114">
                  <c:v>2150</c:v>
                </c:pt>
                <c:pt idx="115">
                  <c:v>2151</c:v>
                </c:pt>
                <c:pt idx="116">
                  <c:v>2152</c:v>
                </c:pt>
                <c:pt idx="117">
                  <c:v>2153</c:v>
                </c:pt>
                <c:pt idx="118">
                  <c:v>2154</c:v>
                </c:pt>
                <c:pt idx="119">
                  <c:v>2155</c:v>
                </c:pt>
                <c:pt idx="120">
                  <c:v>2156</c:v>
                </c:pt>
                <c:pt idx="121">
                  <c:v>2157</c:v>
                </c:pt>
                <c:pt idx="122">
                  <c:v>2158</c:v>
                </c:pt>
                <c:pt idx="123">
                  <c:v>2159</c:v>
                </c:pt>
                <c:pt idx="124">
                  <c:v>2160</c:v>
                </c:pt>
                <c:pt idx="125">
                  <c:v>2161</c:v>
                </c:pt>
                <c:pt idx="126">
                  <c:v>2162</c:v>
                </c:pt>
                <c:pt idx="127">
                  <c:v>2163</c:v>
                </c:pt>
                <c:pt idx="128">
                  <c:v>2164</c:v>
                </c:pt>
                <c:pt idx="129">
                  <c:v>2165</c:v>
                </c:pt>
                <c:pt idx="130">
                  <c:v>2166</c:v>
                </c:pt>
                <c:pt idx="131">
                  <c:v>2167</c:v>
                </c:pt>
                <c:pt idx="132">
                  <c:v>2168</c:v>
                </c:pt>
                <c:pt idx="133">
                  <c:v>2169</c:v>
                </c:pt>
                <c:pt idx="134">
                  <c:v>2170</c:v>
                </c:pt>
                <c:pt idx="135">
                  <c:v>2171</c:v>
                </c:pt>
                <c:pt idx="136">
                  <c:v>2172</c:v>
                </c:pt>
                <c:pt idx="137">
                  <c:v>2173</c:v>
                </c:pt>
                <c:pt idx="138">
                  <c:v>2174</c:v>
                </c:pt>
                <c:pt idx="139">
                  <c:v>2175</c:v>
                </c:pt>
                <c:pt idx="140">
                  <c:v>2176</c:v>
                </c:pt>
                <c:pt idx="141">
                  <c:v>2177</c:v>
                </c:pt>
                <c:pt idx="142">
                  <c:v>2178</c:v>
                </c:pt>
                <c:pt idx="143">
                  <c:v>2179</c:v>
                </c:pt>
                <c:pt idx="144">
                  <c:v>2180</c:v>
                </c:pt>
                <c:pt idx="145">
                  <c:v>2181</c:v>
                </c:pt>
                <c:pt idx="146">
                  <c:v>2182</c:v>
                </c:pt>
                <c:pt idx="147">
                  <c:v>2183</c:v>
                </c:pt>
                <c:pt idx="148">
                  <c:v>2184</c:v>
                </c:pt>
                <c:pt idx="149">
                  <c:v>2185</c:v>
                </c:pt>
                <c:pt idx="150">
                  <c:v>2186</c:v>
                </c:pt>
                <c:pt idx="151">
                  <c:v>2187</c:v>
                </c:pt>
                <c:pt idx="152">
                  <c:v>2188</c:v>
                </c:pt>
                <c:pt idx="153">
                  <c:v>2189</c:v>
                </c:pt>
                <c:pt idx="154">
                  <c:v>2190</c:v>
                </c:pt>
                <c:pt idx="155">
                  <c:v>2191</c:v>
                </c:pt>
                <c:pt idx="156">
                  <c:v>2192</c:v>
                </c:pt>
                <c:pt idx="157">
                  <c:v>2193</c:v>
                </c:pt>
                <c:pt idx="158">
                  <c:v>2194</c:v>
                </c:pt>
                <c:pt idx="159">
                  <c:v>2195</c:v>
                </c:pt>
                <c:pt idx="160">
                  <c:v>2196</c:v>
                </c:pt>
                <c:pt idx="161">
                  <c:v>2197</c:v>
                </c:pt>
                <c:pt idx="162">
                  <c:v>2198</c:v>
                </c:pt>
                <c:pt idx="163">
                  <c:v>2199</c:v>
                </c:pt>
                <c:pt idx="164">
                  <c:v>2200</c:v>
                </c:pt>
                <c:pt idx="165">
                  <c:v>2201</c:v>
                </c:pt>
                <c:pt idx="166">
                  <c:v>2202</c:v>
                </c:pt>
                <c:pt idx="167">
                  <c:v>2203</c:v>
                </c:pt>
                <c:pt idx="168">
                  <c:v>2204</c:v>
                </c:pt>
                <c:pt idx="169">
                  <c:v>2205</c:v>
                </c:pt>
                <c:pt idx="170">
                  <c:v>2206</c:v>
                </c:pt>
                <c:pt idx="171">
                  <c:v>2207</c:v>
                </c:pt>
                <c:pt idx="172">
                  <c:v>2208</c:v>
                </c:pt>
                <c:pt idx="173">
                  <c:v>2209</c:v>
                </c:pt>
                <c:pt idx="174">
                  <c:v>2210</c:v>
                </c:pt>
                <c:pt idx="175">
                  <c:v>2211</c:v>
                </c:pt>
                <c:pt idx="176">
                  <c:v>2212</c:v>
                </c:pt>
                <c:pt idx="177">
                  <c:v>2213</c:v>
                </c:pt>
                <c:pt idx="178">
                  <c:v>2214</c:v>
                </c:pt>
                <c:pt idx="179">
                  <c:v>2215</c:v>
                </c:pt>
                <c:pt idx="180">
                  <c:v>2216</c:v>
                </c:pt>
                <c:pt idx="181">
                  <c:v>2217</c:v>
                </c:pt>
                <c:pt idx="182">
                  <c:v>2218</c:v>
                </c:pt>
                <c:pt idx="183">
                  <c:v>2219</c:v>
                </c:pt>
                <c:pt idx="184">
                  <c:v>2220</c:v>
                </c:pt>
                <c:pt idx="185">
                  <c:v>2221</c:v>
                </c:pt>
                <c:pt idx="186">
                  <c:v>2222</c:v>
                </c:pt>
                <c:pt idx="187">
                  <c:v>2223</c:v>
                </c:pt>
                <c:pt idx="188">
                  <c:v>2224</c:v>
                </c:pt>
                <c:pt idx="189">
                  <c:v>2225</c:v>
                </c:pt>
                <c:pt idx="190">
                  <c:v>2226</c:v>
                </c:pt>
                <c:pt idx="191">
                  <c:v>2227</c:v>
                </c:pt>
                <c:pt idx="192">
                  <c:v>2228</c:v>
                </c:pt>
                <c:pt idx="193">
                  <c:v>2229</c:v>
                </c:pt>
                <c:pt idx="194">
                  <c:v>2230</c:v>
                </c:pt>
                <c:pt idx="195">
                  <c:v>2231</c:v>
                </c:pt>
                <c:pt idx="196">
                  <c:v>2232</c:v>
                </c:pt>
                <c:pt idx="197">
                  <c:v>2233</c:v>
                </c:pt>
                <c:pt idx="198">
                  <c:v>2234</c:v>
                </c:pt>
                <c:pt idx="199">
                  <c:v>2235</c:v>
                </c:pt>
                <c:pt idx="200">
                  <c:v>2236</c:v>
                </c:pt>
                <c:pt idx="201">
                  <c:v>2237</c:v>
                </c:pt>
                <c:pt idx="202">
                  <c:v>2238</c:v>
                </c:pt>
                <c:pt idx="203">
                  <c:v>2239</c:v>
                </c:pt>
                <c:pt idx="204">
                  <c:v>2240</c:v>
                </c:pt>
                <c:pt idx="205">
                  <c:v>2241</c:v>
                </c:pt>
                <c:pt idx="206">
                  <c:v>2242</c:v>
                </c:pt>
                <c:pt idx="207">
                  <c:v>2243</c:v>
                </c:pt>
                <c:pt idx="208">
                  <c:v>2244</c:v>
                </c:pt>
                <c:pt idx="209">
                  <c:v>2245</c:v>
                </c:pt>
                <c:pt idx="210">
                  <c:v>2246</c:v>
                </c:pt>
                <c:pt idx="211">
                  <c:v>2247</c:v>
                </c:pt>
                <c:pt idx="212">
                  <c:v>2248</c:v>
                </c:pt>
                <c:pt idx="213">
                  <c:v>2249</c:v>
                </c:pt>
                <c:pt idx="214">
                  <c:v>2250</c:v>
                </c:pt>
                <c:pt idx="215">
                  <c:v>2251</c:v>
                </c:pt>
                <c:pt idx="216">
                  <c:v>2252</c:v>
                </c:pt>
                <c:pt idx="217">
                  <c:v>2253</c:v>
                </c:pt>
                <c:pt idx="218">
                  <c:v>2254</c:v>
                </c:pt>
                <c:pt idx="219">
                  <c:v>2255</c:v>
                </c:pt>
              </c:numCache>
            </c:numRef>
          </c:xVal>
          <c:yVal>
            <c:numRef>
              <c:f>Graph!$G$2029:$G$2246</c:f>
              <c:numCache>
                <c:formatCode>General</c:formatCode>
                <c:ptCount val="21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EA2-4EEA-8A32-4965518DB6C7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Graph!$A$2028:$A$2247</c:f>
              <c:numCache>
                <c:formatCode>General</c:formatCode>
                <c:ptCount val="220"/>
                <c:pt idx="0">
                  <c:v>2036</c:v>
                </c:pt>
                <c:pt idx="1">
                  <c:v>2037</c:v>
                </c:pt>
                <c:pt idx="2">
                  <c:v>2038</c:v>
                </c:pt>
                <c:pt idx="3">
                  <c:v>2039</c:v>
                </c:pt>
                <c:pt idx="4">
                  <c:v>2040</c:v>
                </c:pt>
                <c:pt idx="5">
                  <c:v>2041</c:v>
                </c:pt>
                <c:pt idx="6">
                  <c:v>2042</c:v>
                </c:pt>
                <c:pt idx="7">
                  <c:v>2043</c:v>
                </c:pt>
                <c:pt idx="8">
                  <c:v>2044</c:v>
                </c:pt>
                <c:pt idx="9">
                  <c:v>2045</c:v>
                </c:pt>
                <c:pt idx="10">
                  <c:v>2046</c:v>
                </c:pt>
                <c:pt idx="11">
                  <c:v>2047</c:v>
                </c:pt>
                <c:pt idx="12">
                  <c:v>2048</c:v>
                </c:pt>
                <c:pt idx="13">
                  <c:v>2049</c:v>
                </c:pt>
                <c:pt idx="14">
                  <c:v>2050</c:v>
                </c:pt>
                <c:pt idx="15">
                  <c:v>2051</c:v>
                </c:pt>
                <c:pt idx="16">
                  <c:v>2052</c:v>
                </c:pt>
                <c:pt idx="17">
                  <c:v>2053</c:v>
                </c:pt>
                <c:pt idx="18">
                  <c:v>2054</c:v>
                </c:pt>
                <c:pt idx="19">
                  <c:v>2055</c:v>
                </c:pt>
                <c:pt idx="20">
                  <c:v>2056</c:v>
                </c:pt>
                <c:pt idx="21">
                  <c:v>2057</c:v>
                </c:pt>
                <c:pt idx="22">
                  <c:v>2058</c:v>
                </c:pt>
                <c:pt idx="23">
                  <c:v>2059</c:v>
                </c:pt>
                <c:pt idx="24">
                  <c:v>2060</c:v>
                </c:pt>
                <c:pt idx="25">
                  <c:v>2061</c:v>
                </c:pt>
                <c:pt idx="26">
                  <c:v>2062</c:v>
                </c:pt>
                <c:pt idx="27">
                  <c:v>2063</c:v>
                </c:pt>
                <c:pt idx="28">
                  <c:v>2064</c:v>
                </c:pt>
                <c:pt idx="29">
                  <c:v>2065</c:v>
                </c:pt>
                <c:pt idx="30">
                  <c:v>2066</c:v>
                </c:pt>
                <c:pt idx="31">
                  <c:v>2067</c:v>
                </c:pt>
                <c:pt idx="32">
                  <c:v>2068</c:v>
                </c:pt>
                <c:pt idx="33">
                  <c:v>2069</c:v>
                </c:pt>
                <c:pt idx="34">
                  <c:v>2070</c:v>
                </c:pt>
                <c:pt idx="35">
                  <c:v>2071</c:v>
                </c:pt>
                <c:pt idx="36">
                  <c:v>2072</c:v>
                </c:pt>
                <c:pt idx="37">
                  <c:v>2073</c:v>
                </c:pt>
                <c:pt idx="38">
                  <c:v>2074</c:v>
                </c:pt>
                <c:pt idx="39">
                  <c:v>2075</c:v>
                </c:pt>
                <c:pt idx="40">
                  <c:v>2076</c:v>
                </c:pt>
                <c:pt idx="41">
                  <c:v>2077</c:v>
                </c:pt>
                <c:pt idx="42">
                  <c:v>2078</c:v>
                </c:pt>
                <c:pt idx="43">
                  <c:v>2079</c:v>
                </c:pt>
                <c:pt idx="44">
                  <c:v>2080</c:v>
                </c:pt>
                <c:pt idx="45">
                  <c:v>2081</c:v>
                </c:pt>
                <c:pt idx="46">
                  <c:v>2082</c:v>
                </c:pt>
                <c:pt idx="47">
                  <c:v>2083</c:v>
                </c:pt>
                <c:pt idx="48">
                  <c:v>2084</c:v>
                </c:pt>
                <c:pt idx="49">
                  <c:v>2085</c:v>
                </c:pt>
                <c:pt idx="50">
                  <c:v>2086</c:v>
                </c:pt>
                <c:pt idx="51">
                  <c:v>2087</c:v>
                </c:pt>
                <c:pt idx="52">
                  <c:v>2088</c:v>
                </c:pt>
                <c:pt idx="53">
                  <c:v>2089</c:v>
                </c:pt>
                <c:pt idx="54">
                  <c:v>2090</c:v>
                </c:pt>
                <c:pt idx="55">
                  <c:v>2091</c:v>
                </c:pt>
                <c:pt idx="56">
                  <c:v>2092</c:v>
                </c:pt>
                <c:pt idx="57">
                  <c:v>2093</c:v>
                </c:pt>
                <c:pt idx="58">
                  <c:v>2094</c:v>
                </c:pt>
                <c:pt idx="59">
                  <c:v>2095</c:v>
                </c:pt>
                <c:pt idx="60">
                  <c:v>2096</c:v>
                </c:pt>
                <c:pt idx="61">
                  <c:v>2097</c:v>
                </c:pt>
                <c:pt idx="62">
                  <c:v>2098</c:v>
                </c:pt>
                <c:pt idx="63">
                  <c:v>2099</c:v>
                </c:pt>
                <c:pt idx="64">
                  <c:v>2100</c:v>
                </c:pt>
                <c:pt idx="65">
                  <c:v>2101</c:v>
                </c:pt>
                <c:pt idx="66">
                  <c:v>2102</c:v>
                </c:pt>
                <c:pt idx="67">
                  <c:v>2103</c:v>
                </c:pt>
                <c:pt idx="68">
                  <c:v>2104</c:v>
                </c:pt>
                <c:pt idx="69">
                  <c:v>2105</c:v>
                </c:pt>
                <c:pt idx="70">
                  <c:v>2106</c:v>
                </c:pt>
                <c:pt idx="71">
                  <c:v>2107</c:v>
                </c:pt>
                <c:pt idx="72">
                  <c:v>2108</c:v>
                </c:pt>
                <c:pt idx="73">
                  <c:v>2109</c:v>
                </c:pt>
                <c:pt idx="74">
                  <c:v>2110</c:v>
                </c:pt>
                <c:pt idx="75">
                  <c:v>2111</c:v>
                </c:pt>
                <c:pt idx="76">
                  <c:v>2112</c:v>
                </c:pt>
                <c:pt idx="77">
                  <c:v>2113</c:v>
                </c:pt>
                <c:pt idx="78">
                  <c:v>2114</c:v>
                </c:pt>
                <c:pt idx="79">
                  <c:v>2115</c:v>
                </c:pt>
                <c:pt idx="80">
                  <c:v>2116</c:v>
                </c:pt>
                <c:pt idx="81">
                  <c:v>2117</c:v>
                </c:pt>
                <c:pt idx="82">
                  <c:v>2118</c:v>
                </c:pt>
                <c:pt idx="83">
                  <c:v>2119</c:v>
                </c:pt>
                <c:pt idx="84">
                  <c:v>2120</c:v>
                </c:pt>
                <c:pt idx="85">
                  <c:v>2121</c:v>
                </c:pt>
                <c:pt idx="86">
                  <c:v>2122</c:v>
                </c:pt>
                <c:pt idx="87">
                  <c:v>2123</c:v>
                </c:pt>
                <c:pt idx="88">
                  <c:v>2124</c:v>
                </c:pt>
                <c:pt idx="89">
                  <c:v>2125</c:v>
                </c:pt>
                <c:pt idx="90">
                  <c:v>2126</c:v>
                </c:pt>
                <c:pt idx="91">
                  <c:v>2127</c:v>
                </c:pt>
                <c:pt idx="92">
                  <c:v>2128</c:v>
                </c:pt>
                <c:pt idx="93">
                  <c:v>2129</c:v>
                </c:pt>
                <c:pt idx="94">
                  <c:v>2130</c:v>
                </c:pt>
                <c:pt idx="95">
                  <c:v>2131</c:v>
                </c:pt>
                <c:pt idx="96">
                  <c:v>2132</c:v>
                </c:pt>
                <c:pt idx="97">
                  <c:v>2133</c:v>
                </c:pt>
                <c:pt idx="98">
                  <c:v>2134</c:v>
                </c:pt>
                <c:pt idx="99">
                  <c:v>2135</c:v>
                </c:pt>
                <c:pt idx="100">
                  <c:v>2136</c:v>
                </c:pt>
                <c:pt idx="101">
                  <c:v>2137</c:v>
                </c:pt>
                <c:pt idx="102">
                  <c:v>2138</c:v>
                </c:pt>
                <c:pt idx="103">
                  <c:v>2139</c:v>
                </c:pt>
                <c:pt idx="104">
                  <c:v>2140</c:v>
                </c:pt>
                <c:pt idx="105">
                  <c:v>2141</c:v>
                </c:pt>
                <c:pt idx="106">
                  <c:v>2142</c:v>
                </c:pt>
                <c:pt idx="107">
                  <c:v>2143</c:v>
                </c:pt>
                <c:pt idx="108">
                  <c:v>2144</c:v>
                </c:pt>
                <c:pt idx="109">
                  <c:v>2145</c:v>
                </c:pt>
                <c:pt idx="110">
                  <c:v>2146</c:v>
                </c:pt>
                <c:pt idx="111">
                  <c:v>2147</c:v>
                </c:pt>
                <c:pt idx="112">
                  <c:v>2148</c:v>
                </c:pt>
                <c:pt idx="113">
                  <c:v>2149</c:v>
                </c:pt>
                <c:pt idx="114">
                  <c:v>2150</c:v>
                </c:pt>
                <c:pt idx="115">
                  <c:v>2151</c:v>
                </c:pt>
                <c:pt idx="116">
                  <c:v>2152</c:v>
                </c:pt>
                <c:pt idx="117">
                  <c:v>2153</c:v>
                </c:pt>
                <c:pt idx="118">
                  <c:v>2154</c:v>
                </c:pt>
                <c:pt idx="119">
                  <c:v>2155</c:v>
                </c:pt>
                <c:pt idx="120">
                  <c:v>2156</c:v>
                </c:pt>
                <c:pt idx="121">
                  <c:v>2157</c:v>
                </c:pt>
                <c:pt idx="122">
                  <c:v>2158</c:v>
                </c:pt>
                <c:pt idx="123">
                  <c:v>2159</c:v>
                </c:pt>
                <c:pt idx="124">
                  <c:v>2160</c:v>
                </c:pt>
                <c:pt idx="125">
                  <c:v>2161</c:v>
                </c:pt>
                <c:pt idx="126">
                  <c:v>2162</c:v>
                </c:pt>
                <c:pt idx="127">
                  <c:v>2163</c:v>
                </c:pt>
                <c:pt idx="128">
                  <c:v>2164</c:v>
                </c:pt>
                <c:pt idx="129">
                  <c:v>2165</c:v>
                </c:pt>
                <c:pt idx="130">
                  <c:v>2166</c:v>
                </c:pt>
                <c:pt idx="131">
                  <c:v>2167</c:v>
                </c:pt>
                <c:pt idx="132">
                  <c:v>2168</c:v>
                </c:pt>
                <c:pt idx="133">
                  <c:v>2169</c:v>
                </c:pt>
                <c:pt idx="134">
                  <c:v>2170</c:v>
                </c:pt>
                <c:pt idx="135">
                  <c:v>2171</c:v>
                </c:pt>
                <c:pt idx="136">
                  <c:v>2172</c:v>
                </c:pt>
                <c:pt idx="137">
                  <c:v>2173</c:v>
                </c:pt>
                <c:pt idx="138">
                  <c:v>2174</c:v>
                </c:pt>
                <c:pt idx="139">
                  <c:v>2175</c:v>
                </c:pt>
                <c:pt idx="140">
                  <c:v>2176</c:v>
                </c:pt>
                <c:pt idx="141">
                  <c:v>2177</c:v>
                </c:pt>
                <c:pt idx="142">
                  <c:v>2178</c:v>
                </c:pt>
                <c:pt idx="143">
                  <c:v>2179</c:v>
                </c:pt>
                <c:pt idx="144">
                  <c:v>2180</c:v>
                </c:pt>
                <c:pt idx="145">
                  <c:v>2181</c:v>
                </c:pt>
                <c:pt idx="146">
                  <c:v>2182</c:v>
                </c:pt>
                <c:pt idx="147">
                  <c:v>2183</c:v>
                </c:pt>
                <c:pt idx="148">
                  <c:v>2184</c:v>
                </c:pt>
                <c:pt idx="149">
                  <c:v>2185</c:v>
                </c:pt>
                <c:pt idx="150">
                  <c:v>2186</c:v>
                </c:pt>
                <c:pt idx="151">
                  <c:v>2187</c:v>
                </c:pt>
                <c:pt idx="152">
                  <c:v>2188</c:v>
                </c:pt>
                <c:pt idx="153">
                  <c:v>2189</c:v>
                </c:pt>
                <c:pt idx="154">
                  <c:v>2190</c:v>
                </c:pt>
                <c:pt idx="155">
                  <c:v>2191</c:v>
                </c:pt>
                <c:pt idx="156">
                  <c:v>2192</c:v>
                </c:pt>
                <c:pt idx="157">
                  <c:v>2193</c:v>
                </c:pt>
                <c:pt idx="158">
                  <c:v>2194</c:v>
                </c:pt>
                <c:pt idx="159">
                  <c:v>2195</c:v>
                </c:pt>
                <c:pt idx="160">
                  <c:v>2196</c:v>
                </c:pt>
                <c:pt idx="161">
                  <c:v>2197</c:v>
                </c:pt>
                <c:pt idx="162">
                  <c:v>2198</c:v>
                </c:pt>
                <c:pt idx="163">
                  <c:v>2199</c:v>
                </c:pt>
                <c:pt idx="164">
                  <c:v>2200</c:v>
                </c:pt>
                <c:pt idx="165">
                  <c:v>2201</c:v>
                </c:pt>
                <c:pt idx="166">
                  <c:v>2202</c:v>
                </c:pt>
                <c:pt idx="167">
                  <c:v>2203</c:v>
                </c:pt>
                <c:pt idx="168">
                  <c:v>2204</c:v>
                </c:pt>
                <c:pt idx="169">
                  <c:v>2205</c:v>
                </c:pt>
                <c:pt idx="170">
                  <c:v>2206</c:v>
                </c:pt>
                <c:pt idx="171">
                  <c:v>2207</c:v>
                </c:pt>
                <c:pt idx="172">
                  <c:v>2208</c:v>
                </c:pt>
                <c:pt idx="173">
                  <c:v>2209</c:v>
                </c:pt>
                <c:pt idx="174">
                  <c:v>2210</c:v>
                </c:pt>
                <c:pt idx="175">
                  <c:v>2211</c:v>
                </c:pt>
                <c:pt idx="176">
                  <c:v>2212</c:v>
                </c:pt>
                <c:pt idx="177">
                  <c:v>2213</c:v>
                </c:pt>
                <c:pt idx="178">
                  <c:v>2214</c:v>
                </c:pt>
                <c:pt idx="179">
                  <c:v>2215</c:v>
                </c:pt>
                <c:pt idx="180">
                  <c:v>2216</c:v>
                </c:pt>
                <c:pt idx="181">
                  <c:v>2217</c:v>
                </c:pt>
                <c:pt idx="182">
                  <c:v>2218</c:v>
                </c:pt>
                <c:pt idx="183">
                  <c:v>2219</c:v>
                </c:pt>
                <c:pt idx="184">
                  <c:v>2220</c:v>
                </c:pt>
                <c:pt idx="185">
                  <c:v>2221</c:v>
                </c:pt>
                <c:pt idx="186">
                  <c:v>2222</c:v>
                </c:pt>
                <c:pt idx="187">
                  <c:v>2223</c:v>
                </c:pt>
                <c:pt idx="188">
                  <c:v>2224</c:v>
                </c:pt>
                <c:pt idx="189">
                  <c:v>2225</c:v>
                </c:pt>
                <c:pt idx="190">
                  <c:v>2226</c:v>
                </c:pt>
                <c:pt idx="191">
                  <c:v>2227</c:v>
                </c:pt>
                <c:pt idx="192">
                  <c:v>2228</c:v>
                </c:pt>
                <c:pt idx="193">
                  <c:v>2229</c:v>
                </c:pt>
                <c:pt idx="194">
                  <c:v>2230</c:v>
                </c:pt>
                <c:pt idx="195">
                  <c:v>2231</c:v>
                </c:pt>
                <c:pt idx="196">
                  <c:v>2232</c:v>
                </c:pt>
                <c:pt idx="197">
                  <c:v>2233</c:v>
                </c:pt>
                <c:pt idx="198">
                  <c:v>2234</c:v>
                </c:pt>
                <c:pt idx="199">
                  <c:v>2235</c:v>
                </c:pt>
                <c:pt idx="200">
                  <c:v>2236</c:v>
                </c:pt>
                <c:pt idx="201">
                  <c:v>2237</c:v>
                </c:pt>
                <c:pt idx="202">
                  <c:v>2238</c:v>
                </c:pt>
                <c:pt idx="203">
                  <c:v>2239</c:v>
                </c:pt>
                <c:pt idx="204">
                  <c:v>2240</c:v>
                </c:pt>
                <c:pt idx="205">
                  <c:v>2241</c:v>
                </c:pt>
                <c:pt idx="206">
                  <c:v>2242</c:v>
                </c:pt>
                <c:pt idx="207">
                  <c:v>2243</c:v>
                </c:pt>
                <c:pt idx="208">
                  <c:v>2244</c:v>
                </c:pt>
                <c:pt idx="209">
                  <c:v>2245</c:v>
                </c:pt>
                <c:pt idx="210">
                  <c:v>2246</c:v>
                </c:pt>
                <c:pt idx="211">
                  <c:v>2247</c:v>
                </c:pt>
                <c:pt idx="212">
                  <c:v>2248</c:v>
                </c:pt>
                <c:pt idx="213">
                  <c:v>2249</c:v>
                </c:pt>
                <c:pt idx="214">
                  <c:v>2250</c:v>
                </c:pt>
                <c:pt idx="215">
                  <c:v>2251</c:v>
                </c:pt>
                <c:pt idx="216">
                  <c:v>2252</c:v>
                </c:pt>
                <c:pt idx="217">
                  <c:v>2253</c:v>
                </c:pt>
                <c:pt idx="218">
                  <c:v>2254</c:v>
                </c:pt>
                <c:pt idx="219">
                  <c:v>2255</c:v>
                </c:pt>
              </c:numCache>
            </c:numRef>
          </c:xVal>
          <c:yVal>
            <c:numRef>
              <c:f>Graph!$H$2029:$H$2246</c:f>
              <c:numCache>
                <c:formatCode>General</c:formatCode>
                <c:ptCount val="21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EA2-4EEA-8A32-4965518DB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31008"/>
        <c:axId val="1485432448"/>
      </c:scatterChart>
      <c:valAx>
        <c:axId val="1485431008"/>
        <c:scaling>
          <c:orientation val="minMax"/>
          <c:max val="2255"/>
          <c:min val="2036"/>
        </c:scaling>
        <c:delete val="0"/>
        <c:axPos val="b"/>
        <c:numFmt formatCode="General" sourceLinked="1"/>
        <c:majorTickMark val="out"/>
        <c:minorTickMark val="none"/>
        <c:tickLblPos val="nextTo"/>
        <c:crossAx val="1485432448"/>
        <c:crosses val="autoZero"/>
        <c:crossBetween val="midCat"/>
      </c:valAx>
      <c:valAx>
        <c:axId val="14854324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854310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Graph!$A$2249:$A$2424</c:f>
              <c:numCache>
                <c:formatCode>General</c:formatCode>
                <c:ptCount val="176"/>
                <c:pt idx="0">
                  <c:v>2257</c:v>
                </c:pt>
                <c:pt idx="1">
                  <c:v>2258</c:v>
                </c:pt>
                <c:pt idx="2">
                  <c:v>2259</c:v>
                </c:pt>
                <c:pt idx="3">
                  <c:v>2260</c:v>
                </c:pt>
                <c:pt idx="4">
                  <c:v>2261</c:v>
                </c:pt>
                <c:pt idx="5">
                  <c:v>2262</c:v>
                </c:pt>
                <c:pt idx="6">
                  <c:v>2263</c:v>
                </c:pt>
                <c:pt idx="7">
                  <c:v>2264</c:v>
                </c:pt>
                <c:pt idx="8">
                  <c:v>2265</c:v>
                </c:pt>
                <c:pt idx="9">
                  <c:v>2266</c:v>
                </c:pt>
                <c:pt idx="10">
                  <c:v>2267</c:v>
                </c:pt>
                <c:pt idx="11">
                  <c:v>2268</c:v>
                </c:pt>
                <c:pt idx="12">
                  <c:v>2269</c:v>
                </c:pt>
                <c:pt idx="13">
                  <c:v>2270</c:v>
                </c:pt>
                <c:pt idx="14">
                  <c:v>2271</c:v>
                </c:pt>
                <c:pt idx="15">
                  <c:v>2272</c:v>
                </c:pt>
                <c:pt idx="16">
                  <c:v>2273</c:v>
                </c:pt>
                <c:pt idx="17">
                  <c:v>2274</c:v>
                </c:pt>
                <c:pt idx="18">
                  <c:v>2275</c:v>
                </c:pt>
                <c:pt idx="19">
                  <c:v>2276</c:v>
                </c:pt>
                <c:pt idx="20">
                  <c:v>2277</c:v>
                </c:pt>
                <c:pt idx="21">
                  <c:v>2278</c:v>
                </c:pt>
                <c:pt idx="22">
                  <c:v>2279</c:v>
                </c:pt>
                <c:pt idx="23">
                  <c:v>2280</c:v>
                </c:pt>
                <c:pt idx="24">
                  <c:v>2281</c:v>
                </c:pt>
                <c:pt idx="25">
                  <c:v>2282</c:v>
                </c:pt>
                <c:pt idx="26">
                  <c:v>2283</c:v>
                </c:pt>
                <c:pt idx="27">
                  <c:v>2284</c:v>
                </c:pt>
                <c:pt idx="28">
                  <c:v>2285</c:v>
                </c:pt>
                <c:pt idx="29">
                  <c:v>2286</c:v>
                </c:pt>
                <c:pt idx="30">
                  <c:v>2287</c:v>
                </c:pt>
                <c:pt idx="31">
                  <c:v>2288</c:v>
                </c:pt>
                <c:pt idx="32">
                  <c:v>2289</c:v>
                </c:pt>
                <c:pt idx="33">
                  <c:v>2290</c:v>
                </c:pt>
                <c:pt idx="34">
                  <c:v>2291</c:v>
                </c:pt>
                <c:pt idx="35">
                  <c:v>2292</c:v>
                </c:pt>
                <c:pt idx="36">
                  <c:v>2293</c:v>
                </c:pt>
                <c:pt idx="37">
                  <c:v>2294</c:v>
                </c:pt>
                <c:pt idx="38">
                  <c:v>2295</c:v>
                </c:pt>
                <c:pt idx="39">
                  <c:v>2296</c:v>
                </c:pt>
                <c:pt idx="40">
                  <c:v>2297</c:v>
                </c:pt>
                <c:pt idx="41">
                  <c:v>2298</c:v>
                </c:pt>
                <c:pt idx="42">
                  <c:v>2299</c:v>
                </c:pt>
                <c:pt idx="43">
                  <c:v>2300</c:v>
                </c:pt>
                <c:pt idx="44">
                  <c:v>2301</c:v>
                </c:pt>
                <c:pt idx="45">
                  <c:v>2302</c:v>
                </c:pt>
                <c:pt idx="46">
                  <c:v>2303</c:v>
                </c:pt>
                <c:pt idx="47">
                  <c:v>2304</c:v>
                </c:pt>
                <c:pt idx="48">
                  <c:v>2305</c:v>
                </c:pt>
                <c:pt idx="49">
                  <c:v>2306</c:v>
                </c:pt>
                <c:pt idx="50">
                  <c:v>2307</c:v>
                </c:pt>
                <c:pt idx="51">
                  <c:v>2308</c:v>
                </c:pt>
                <c:pt idx="52">
                  <c:v>2309</c:v>
                </c:pt>
                <c:pt idx="53">
                  <c:v>2310</c:v>
                </c:pt>
                <c:pt idx="54">
                  <c:v>2311</c:v>
                </c:pt>
                <c:pt idx="55">
                  <c:v>2312</c:v>
                </c:pt>
                <c:pt idx="56">
                  <c:v>2313</c:v>
                </c:pt>
                <c:pt idx="57">
                  <c:v>2314</c:v>
                </c:pt>
                <c:pt idx="58">
                  <c:v>2315</c:v>
                </c:pt>
                <c:pt idx="59">
                  <c:v>2316</c:v>
                </c:pt>
                <c:pt idx="60">
                  <c:v>2317</c:v>
                </c:pt>
                <c:pt idx="61">
                  <c:v>2318</c:v>
                </c:pt>
                <c:pt idx="62">
                  <c:v>2319</c:v>
                </c:pt>
                <c:pt idx="63">
                  <c:v>2320</c:v>
                </c:pt>
                <c:pt idx="64">
                  <c:v>2321</c:v>
                </c:pt>
                <c:pt idx="65">
                  <c:v>2322</c:v>
                </c:pt>
                <c:pt idx="66">
                  <c:v>2323</c:v>
                </c:pt>
                <c:pt idx="67">
                  <c:v>2324</c:v>
                </c:pt>
                <c:pt idx="68">
                  <c:v>2325</c:v>
                </c:pt>
                <c:pt idx="69">
                  <c:v>2326</c:v>
                </c:pt>
                <c:pt idx="70">
                  <c:v>2327</c:v>
                </c:pt>
                <c:pt idx="71">
                  <c:v>2328</c:v>
                </c:pt>
                <c:pt idx="72">
                  <c:v>2329</c:v>
                </c:pt>
                <c:pt idx="73">
                  <c:v>2330</c:v>
                </c:pt>
                <c:pt idx="74">
                  <c:v>2331</c:v>
                </c:pt>
                <c:pt idx="75">
                  <c:v>2332</c:v>
                </c:pt>
                <c:pt idx="76">
                  <c:v>2333</c:v>
                </c:pt>
                <c:pt idx="77">
                  <c:v>2334</c:v>
                </c:pt>
                <c:pt idx="78">
                  <c:v>2335</c:v>
                </c:pt>
                <c:pt idx="79">
                  <c:v>2336</c:v>
                </c:pt>
                <c:pt idx="80">
                  <c:v>2337</c:v>
                </c:pt>
                <c:pt idx="81">
                  <c:v>2338</c:v>
                </c:pt>
                <c:pt idx="82">
                  <c:v>2339</c:v>
                </c:pt>
                <c:pt idx="83">
                  <c:v>2340</c:v>
                </c:pt>
                <c:pt idx="84">
                  <c:v>2341</c:v>
                </c:pt>
                <c:pt idx="85">
                  <c:v>2342</c:v>
                </c:pt>
                <c:pt idx="86">
                  <c:v>2343</c:v>
                </c:pt>
                <c:pt idx="87">
                  <c:v>2344</c:v>
                </c:pt>
                <c:pt idx="88">
                  <c:v>2345</c:v>
                </c:pt>
                <c:pt idx="89">
                  <c:v>2346</c:v>
                </c:pt>
                <c:pt idx="90">
                  <c:v>2347</c:v>
                </c:pt>
                <c:pt idx="91">
                  <c:v>2348</c:v>
                </c:pt>
                <c:pt idx="92">
                  <c:v>2349</c:v>
                </c:pt>
                <c:pt idx="93">
                  <c:v>2350</c:v>
                </c:pt>
                <c:pt idx="94">
                  <c:v>2351</c:v>
                </c:pt>
                <c:pt idx="95">
                  <c:v>2352</c:v>
                </c:pt>
                <c:pt idx="96">
                  <c:v>2353</c:v>
                </c:pt>
                <c:pt idx="97">
                  <c:v>2354</c:v>
                </c:pt>
                <c:pt idx="98">
                  <c:v>2355</c:v>
                </c:pt>
                <c:pt idx="99">
                  <c:v>2356</c:v>
                </c:pt>
                <c:pt idx="100">
                  <c:v>2357</c:v>
                </c:pt>
                <c:pt idx="101">
                  <c:v>2358</c:v>
                </c:pt>
                <c:pt idx="102">
                  <c:v>2359</c:v>
                </c:pt>
                <c:pt idx="103">
                  <c:v>2360</c:v>
                </c:pt>
                <c:pt idx="104">
                  <c:v>2361</c:v>
                </c:pt>
                <c:pt idx="105">
                  <c:v>2362</c:v>
                </c:pt>
                <c:pt idx="106">
                  <c:v>2363</c:v>
                </c:pt>
                <c:pt idx="107">
                  <c:v>2364</c:v>
                </c:pt>
                <c:pt idx="108">
                  <c:v>2365</c:v>
                </c:pt>
                <c:pt idx="109">
                  <c:v>2366</c:v>
                </c:pt>
                <c:pt idx="110">
                  <c:v>2367</c:v>
                </c:pt>
                <c:pt idx="111">
                  <c:v>2368</c:v>
                </c:pt>
                <c:pt idx="112">
                  <c:v>2369</c:v>
                </c:pt>
                <c:pt idx="113">
                  <c:v>2370</c:v>
                </c:pt>
                <c:pt idx="114">
                  <c:v>2371</c:v>
                </c:pt>
                <c:pt idx="115">
                  <c:v>2372</c:v>
                </c:pt>
                <c:pt idx="116">
                  <c:v>2373</c:v>
                </c:pt>
                <c:pt idx="117">
                  <c:v>2374</c:v>
                </c:pt>
                <c:pt idx="118">
                  <c:v>2375</c:v>
                </c:pt>
                <c:pt idx="119">
                  <c:v>2376</c:v>
                </c:pt>
                <c:pt idx="120">
                  <c:v>2377</c:v>
                </c:pt>
                <c:pt idx="121">
                  <c:v>2378</c:v>
                </c:pt>
                <c:pt idx="122">
                  <c:v>2379</c:v>
                </c:pt>
                <c:pt idx="123">
                  <c:v>2380</c:v>
                </c:pt>
                <c:pt idx="124">
                  <c:v>2381</c:v>
                </c:pt>
                <c:pt idx="125">
                  <c:v>2382</c:v>
                </c:pt>
                <c:pt idx="126">
                  <c:v>2383</c:v>
                </c:pt>
                <c:pt idx="127">
                  <c:v>2384</c:v>
                </c:pt>
                <c:pt idx="128">
                  <c:v>2385</c:v>
                </c:pt>
                <c:pt idx="129">
                  <c:v>2386</c:v>
                </c:pt>
                <c:pt idx="130">
                  <c:v>2387</c:v>
                </c:pt>
                <c:pt idx="131">
                  <c:v>2388</c:v>
                </c:pt>
                <c:pt idx="132">
                  <c:v>2389</c:v>
                </c:pt>
                <c:pt idx="133">
                  <c:v>2390</c:v>
                </c:pt>
                <c:pt idx="134">
                  <c:v>2391</c:v>
                </c:pt>
                <c:pt idx="135">
                  <c:v>2392</c:v>
                </c:pt>
                <c:pt idx="136">
                  <c:v>2393</c:v>
                </c:pt>
                <c:pt idx="137">
                  <c:v>2394</c:v>
                </c:pt>
                <c:pt idx="138">
                  <c:v>2395</c:v>
                </c:pt>
                <c:pt idx="139">
                  <c:v>2396</c:v>
                </c:pt>
                <c:pt idx="140">
                  <c:v>2397</c:v>
                </c:pt>
                <c:pt idx="141">
                  <c:v>2398</c:v>
                </c:pt>
                <c:pt idx="142">
                  <c:v>2399</c:v>
                </c:pt>
                <c:pt idx="143">
                  <c:v>2400</c:v>
                </c:pt>
                <c:pt idx="144">
                  <c:v>2401</c:v>
                </c:pt>
                <c:pt idx="145">
                  <c:v>2402</c:v>
                </c:pt>
                <c:pt idx="146">
                  <c:v>2403</c:v>
                </c:pt>
                <c:pt idx="147">
                  <c:v>2404</c:v>
                </c:pt>
                <c:pt idx="148">
                  <c:v>2405</c:v>
                </c:pt>
                <c:pt idx="149">
                  <c:v>2406</c:v>
                </c:pt>
                <c:pt idx="150">
                  <c:v>2407</c:v>
                </c:pt>
                <c:pt idx="151">
                  <c:v>2408</c:v>
                </c:pt>
                <c:pt idx="152">
                  <c:v>2409</c:v>
                </c:pt>
                <c:pt idx="153">
                  <c:v>2410</c:v>
                </c:pt>
                <c:pt idx="154">
                  <c:v>2411</c:v>
                </c:pt>
                <c:pt idx="155">
                  <c:v>2412</c:v>
                </c:pt>
                <c:pt idx="156">
                  <c:v>2413</c:v>
                </c:pt>
                <c:pt idx="157">
                  <c:v>2414</c:v>
                </c:pt>
                <c:pt idx="158">
                  <c:v>2415</c:v>
                </c:pt>
                <c:pt idx="159">
                  <c:v>2416</c:v>
                </c:pt>
                <c:pt idx="160">
                  <c:v>2417</c:v>
                </c:pt>
                <c:pt idx="161">
                  <c:v>2418</c:v>
                </c:pt>
                <c:pt idx="162">
                  <c:v>2419</c:v>
                </c:pt>
                <c:pt idx="163">
                  <c:v>2420</c:v>
                </c:pt>
                <c:pt idx="164">
                  <c:v>2421</c:v>
                </c:pt>
                <c:pt idx="165">
                  <c:v>2422</c:v>
                </c:pt>
                <c:pt idx="166">
                  <c:v>2423</c:v>
                </c:pt>
                <c:pt idx="167">
                  <c:v>2424</c:v>
                </c:pt>
                <c:pt idx="168">
                  <c:v>2425</c:v>
                </c:pt>
                <c:pt idx="169">
                  <c:v>2426</c:v>
                </c:pt>
                <c:pt idx="170">
                  <c:v>2427</c:v>
                </c:pt>
                <c:pt idx="171">
                  <c:v>2428</c:v>
                </c:pt>
                <c:pt idx="172">
                  <c:v>2429</c:v>
                </c:pt>
                <c:pt idx="173">
                  <c:v>2430</c:v>
                </c:pt>
                <c:pt idx="174">
                  <c:v>2431</c:v>
                </c:pt>
                <c:pt idx="175">
                  <c:v>2432</c:v>
                </c:pt>
              </c:numCache>
            </c:numRef>
          </c:xVal>
          <c:yVal>
            <c:numRef>
              <c:f>Graph!$D$2250:$D$2423</c:f>
              <c:numCache>
                <c:formatCode>General</c:formatCode>
                <c:ptCount val="174"/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90-4AE6-A641-C686AF764A63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Graph!$A$2249:$A$2424</c:f>
              <c:numCache>
                <c:formatCode>General</c:formatCode>
                <c:ptCount val="176"/>
                <c:pt idx="0">
                  <c:v>2257</c:v>
                </c:pt>
                <c:pt idx="1">
                  <c:v>2258</c:v>
                </c:pt>
                <c:pt idx="2">
                  <c:v>2259</c:v>
                </c:pt>
                <c:pt idx="3">
                  <c:v>2260</c:v>
                </c:pt>
                <c:pt idx="4">
                  <c:v>2261</c:v>
                </c:pt>
                <c:pt idx="5">
                  <c:v>2262</c:v>
                </c:pt>
                <c:pt idx="6">
                  <c:v>2263</c:v>
                </c:pt>
                <c:pt idx="7">
                  <c:v>2264</c:v>
                </c:pt>
                <c:pt idx="8">
                  <c:v>2265</c:v>
                </c:pt>
                <c:pt idx="9">
                  <c:v>2266</c:v>
                </c:pt>
                <c:pt idx="10">
                  <c:v>2267</c:v>
                </c:pt>
                <c:pt idx="11">
                  <c:v>2268</c:v>
                </c:pt>
                <c:pt idx="12">
                  <c:v>2269</c:v>
                </c:pt>
                <c:pt idx="13">
                  <c:v>2270</c:v>
                </c:pt>
                <c:pt idx="14">
                  <c:v>2271</c:v>
                </c:pt>
                <c:pt idx="15">
                  <c:v>2272</c:v>
                </c:pt>
                <c:pt idx="16">
                  <c:v>2273</c:v>
                </c:pt>
                <c:pt idx="17">
                  <c:v>2274</c:v>
                </c:pt>
                <c:pt idx="18">
                  <c:v>2275</c:v>
                </c:pt>
                <c:pt idx="19">
                  <c:v>2276</c:v>
                </c:pt>
                <c:pt idx="20">
                  <c:v>2277</c:v>
                </c:pt>
                <c:pt idx="21">
                  <c:v>2278</c:v>
                </c:pt>
                <c:pt idx="22">
                  <c:v>2279</c:v>
                </c:pt>
                <c:pt idx="23">
                  <c:v>2280</c:v>
                </c:pt>
                <c:pt idx="24">
                  <c:v>2281</c:v>
                </c:pt>
                <c:pt idx="25">
                  <c:v>2282</c:v>
                </c:pt>
                <c:pt idx="26">
                  <c:v>2283</c:v>
                </c:pt>
                <c:pt idx="27">
                  <c:v>2284</c:v>
                </c:pt>
                <c:pt idx="28">
                  <c:v>2285</c:v>
                </c:pt>
                <c:pt idx="29">
                  <c:v>2286</c:v>
                </c:pt>
                <c:pt idx="30">
                  <c:v>2287</c:v>
                </c:pt>
                <c:pt idx="31">
                  <c:v>2288</c:v>
                </c:pt>
                <c:pt idx="32">
                  <c:v>2289</c:v>
                </c:pt>
                <c:pt idx="33">
                  <c:v>2290</c:v>
                </c:pt>
                <c:pt idx="34">
                  <c:v>2291</c:v>
                </c:pt>
                <c:pt idx="35">
                  <c:v>2292</c:v>
                </c:pt>
                <c:pt idx="36">
                  <c:v>2293</c:v>
                </c:pt>
                <c:pt idx="37">
                  <c:v>2294</c:v>
                </c:pt>
                <c:pt idx="38">
                  <c:v>2295</c:v>
                </c:pt>
                <c:pt idx="39">
                  <c:v>2296</c:v>
                </c:pt>
                <c:pt idx="40">
                  <c:v>2297</c:v>
                </c:pt>
                <c:pt idx="41">
                  <c:v>2298</c:v>
                </c:pt>
                <c:pt idx="42">
                  <c:v>2299</c:v>
                </c:pt>
                <c:pt idx="43">
                  <c:v>2300</c:v>
                </c:pt>
                <c:pt idx="44">
                  <c:v>2301</c:v>
                </c:pt>
                <c:pt idx="45">
                  <c:v>2302</c:v>
                </c:pt>
                <c:pt idx="46">
                  <c:v>2303</c:v>
                </c:pt>
                <c:pt idx="47">
                  <c:v>2304</c:v>
                </c:pt>
                <c:pt idx="48">
                  <c:v>2305</c:v>
                </c:pt>
                <c:pt idx="49">
                  <c:v>2306</c:v>
                </c:pt>
                <c:pt idx="50">
                  <c:v>2307</c:v>
                </c:pt>
                <c:pt idx="51">
                  <c:v>2308</c:v>
                </c:pt>
                <c:pt idx="52">
                  <c:v>2309</c:v>
                </c:pt>
                <c:pt idx="53">
                  <c:v>2310</c:v>
                </c:pt>
                <c:pt idx="54">
                  <c:v>2311</c:v>
                </c:pt>
                <c:pt idx="55">
                  <c:v>2312</c:v>
                </c:pt>
                <c:pt idx="56">
                  <c:v>2313</c:v>
                </c:pt>
                <c:pt idx="57">
                  <c:v>2314</c:v>
                </c:pt>
                <c:pt idx="58">
                  <c:v>2315</c:v>
                </c:pt>
                <c:pt idx="59">
                  <c:v>2316</c:v>
                </c:pt>
                <c:pt idx="60">
                  <c:v>2317</c:v>
                </c:pt>
                <c:pt idx="61">
                  <c:v>2318</c:v>
                </c:pt>
                <c:pt idx="62">
                  <c:v>2319</c:v>
                </c:pt>
                <c:pt idx="63">
                  <c:v>2320</c:v>
                </c:pt>
                <c:pt idx="64">
                  <c:v>2321</c:v>
                </c:pt>
                <c:pt idx="65">
                  <c:v>2322</c:v>
                </c:pt>
                <c:pt idx="66">
                  <c:v>2323</c:v>
                </c:pt>
                <c:pt idx="67">
                  <c:v>2324</c:v>
                </c:pt>
                <c:pt idx="68">
                  <c:v>2325</c:v>
                </c:pt>
                <c:pt idx="69">
                  <c:v>2326</c:v>
                </c:pt>
                <c:pt idx="70">
                  <c:v>2327</c:v>
                </c:pt>
                <c:pt idx="71">
                  <c:v>2328</c:v>
                </c:pt>
                <c:pt idx="72">
                  <c:v>2329</c:v>
                </c:pt>
                <c:pt idx="73">
                  <c:v>2330</c:v>
                </c:pt>
                <c:pt idx="74">
                  <c:v>2331</c:v>
                </c:pt>
                <c:pt idx="75">
                  <c:v>2332</c:v>
                </c:pt>
                <c:pt idx="76">
                  <c:v>2333</c:v>
                </c:pt>
                <c:pt idx="77">
                  <c:v>2334</c:v>
                </c:pt>
                <c:pt idx="78">
                  <c:v>2335</c:v>
                </c:pt>
                <c:pt idx="79">
                  <c:v>2336</c:v>
                </c:pt>
                <c:pt idx="80">
                  <c:v>2337</c:v>
                </c:pt>
                <c:pt idx="81">
                  <c:v>2338</c:v>
                </c:pt>
                <c:pt idx="82">
                  <c:v>2339</c:v>
                </c:pt>
                <c:pt idx="83">
                  <c:v>2340</c:v>
                </c:pt>
                <c:pt idx="84">
                  <c:v>2341</c:v>
                </c:pt>
                <c:pt idx="85">
                  <c:v>2342</c:v>
                </c:pt>
                <c:pt idx="86">
                  <c:v>2343</c:v>
                </c:pt>
                <c:pt idx="87">
                  <c:v>2344</c:v>
                </c:pt>
                <c:pt idx="88">
                  <c:v>2345</c:v>
                </c:pt>
                <c:pt idx="89">
                  <c:v>2346</c:v>
                </c:pt>
                <c:pt idx="90">
                  <c:v>2347</c:v>
                </c:pt>
                <c:pt idx="91">
                  <c:v>2348</c:v>
                </c:pt>
                <c:pt idx="92">
                  <c:v>2349</c:v>
                </c:pt>
                <c:pt idx="93">
                  <c:v>2350</c:v>
                </c:pt>
                <c:pt idx="94">
                  <c:v>2351</c:v>
                </c:pt>
                <c:pt idx="95">
                  <c:v>2352</c:v>
                </c:pt>
                <c:pt idx="96">
                  <c:v>2353</c:v>
                </c:pt>
                <c:pt idx="97">
                  <c:v>2354</c:v>
                </c:pt>
                <c:pt idx="98">
                  <c:v>2355</c:v>
                </c:pt>
                <c:pt idx="99">
                  <c:v>2356</c:v>
                </c:pt>
                <c:pt idx="100">
                  <c:v>2357</c:v>
                </c:pt>
                <c:pt idx="101">
                  <c:v>2358</c:v>
                </c:pt>
                <c:pt idx="102">
                  <c:v>2359</c:v>
                </c:pt>
                <c:pt idx="103">
                  <c:v>2360</c:v>
                </c:pt>
                <c:pt idx="104">
                  <c:v>2361</c:v>
                </c:pt>
                <c:pt idx="105">
                  <c:v>2362</c:v>
                </c:pt>
                <c:pt idx="106">
                  <c:v>2363</c:v>
                </c:pt>
                <c:pt idx="107">
                  <c:v>2364</c:v>
                </c:pt>
                <c:pt idx="108">
                  <c:v>2365</c:v>
                </c:pt>
                <c:pt idx="109">
                  <c:v>2366</c:v>
                </c:pt>
                <c:pt idx="110">
                  <c:v>2367</c:v>
                </c:pt>
                <c:pt idx="111">
                  <c:v>2368</c:v>
                </c:pt>
                <c:pt idx="112">
                  <c:v>2369</c:v>
                </c:pt>
                <c:pt idx="113">
                  <c:v>2370</c:v>
                </c:pt>
                <c:pt idx="114">
                  <c:v>2371</c:v>
                </c:pt>
                <c:pt idx="115">
                  <c:v>2372</c:v>
                </c:pt>
                <c:pt idx="116">
                  <c:v>2373</c:v>
                </c:pt>
                <c:pt idx="117">
                  <c:v>2374</c:v>
                </c:pt>
                <c:pt idx="118">
                  <c:v>2375</c:v>
                </c:pt>
                <c:pt idx="119">
                  <c:v>2376</c:v>
                </c:pt>
                <c:pt idx="120">
                  <c:v>2377</c:v>
                </c:pt>
                <c:pt idx="121">
                  <c:v>2378</c:v>
                </c:pt>
                <c:pt idx="122">
                  <c:v>2379</c:v>
                </c:pt>
                <c:pt idx="123">
                  <c:v>2380</c:v>
                </c:pt>
                <c:pt idx="124">
                  <c:v>2381</c:v>
                </c:pt>
                <c:pt idx="125">
                  <c:v>2382</c:v>
                </c:pt>
                <c:pt idx="126">
                  <c:v>2383</c:v>
                </c:pt>
                <c:pt idx="127">
                  <c:v>2384</c:v>
                </c:pt>
                <c:pt idx="128">
                  <c:v>2385</c:v>
                </c:pt>
                <c:pt idx="129">
                  <c:v>2386</c:v>
                </c:pt>
                <c:pt idx="130">
                  <c:v>2387</c:v>
                </c:pt>
                <c:pt idx="131">
                  <c:v>2388</c:v>
                </c:pt>
                <c:pt idx="132">
                  <c:v>2389</c:v>
                </c:pt>
                <c:pt idx="133">
                  <c:v>2390</c:v>
                </c:pt>
                <c:pt idx="134">
                  <c:v>2391</c:v>
                </c:pt>
                <c:pt idx="135">
                  <c:v>2392</c:v>
                </c:pt>
                <c:pt idx="136">
                  <c:v>2393</c:v>
                </c:pt>
                <c:pt idx="137">
                  <c:v>2394</c:v>
                </c:pt>
                <c:pt idx="138">
                  <c:v>2395</c:v>
                </c:pt>
                <c:pt idx="139">
                  <c:v>2396</c:v>
                </c:pt>
                <c:pt idx="140">
                  <c:v>2397</c:v>
                </c:pt>
                <c:pt idx="141">
                  <c:v>2398</c:v>
                </c:pt>
                <c:pt idx="142">
                  <c:v>2399</c:v>
                </c:pt>
                <c:pt idx="143">
                  <c:v>2400</c:v>
                </c:pt>
                <c:pt idx="144">
                  <c:v>2401</c:v>
                </c:pt>
                <c:pt idx="145">
                  <c:v>2402</c:v>
                </c:pt>
                <c:pt idx="146">
                  <c:v>2403</c:v>
                </c:pt>
                <c:pt idx="147">
                  <c:v>2404</c:v>
                </c:pt>
                <c:pt idx="148">
                  <c:v>2405</c:v>
                </c:pt>
                <c:pt idx="149">
                  <c:v>2406</c:v>
                </c:pt>
                <c:pt idx="150">
                  <c:v>2407</c:v>
                </c:pt>
                <c:pt idx="151">
                  <c:v>2408</c:v>
                </c:pt>
                <c:pt idx="152">
                  <c:v>2409</c:v>
                </c:pt>
                <c:pt idx="153">
                  <c:v>2410</c:v>
                </c:pt>
                <c:pt idx="154">
                  <c:v>2411</c:v>
                </c:pt>
                <c:pt idx="155">
                  <c:v>2412</c:v>
                </c:pt>
                <c:pt idx="156">
                  <c:v>2413</c:v>
                </c:pt>
                <c:pt idx="157">
                  <c:v>2414</c:v>
                </c:pt>
                <c:pt idx="158">
                  <c:v>2415</c:v>
                </c:pt>
                <c:pt idx="159">
                  <c:v>2416</c:v>
                </c:pt>
                <c:pt idx="160">
                  <c:v>2417</c:v>
                </c:pt>
                <c:pt idx="161">
                  <c:v>2418</c:v>
                </c:pt>
                <c:pt idx="162">
                  <c:v>2419</c:v>
                </c:pt>
                <c:pt idx="163">
                  <c:v>2420</c:v>
                </c:pt>
                <c:pt idx="164">
                  <c:v>2421</c:v>
                </c:pt>
                <c:pt idx="165">
                  <c:v>2422</c:v>
                </c:pt>
                <c:pt idx="166">
                  <c:v>2423</c:v>
                </c:pt>
                <c:pt idx="167">
                  <c:v>2424</c:v>
                </c:pt>
                <c:pt idx="168">
                  <c:v>2425</c:v>
                </c:pt>
                <c:pt idx="169">
                  <c:v>2426</c:v>
                </c:pt>
                <c:pt idx="170">
                  <c:v>2427</c:v>
                </c:pt>
                <c:pt idx="171">
                  <c:v>2428</c:v>
                </c:pt>
                <c:pt idx="172">
                  <c:v>2429</c:v>
                </c:pt>
                <c:pt idx="173">
                  <c:v>2430</c:v>
                </c:pt>
                <c:pt idx="174">
                  <c:v>2431</c:v>
                </c:pt>
                <c:pt idx="175">
                  <c:v>2432</c:v>
                </c:pt>
              </c:numCache>
            </c:numRef>
          </c:xVal>
          <c:yVal>
            <c:numRef>
              <c:f>Graph!$B$2250:$B$2423</c:f>
              <c:numCache>
                <c:formatCode>General</c:formatCode>
                <c:ptCount val="174"/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90-4AE6-A641-C686AF764A63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Graph!$A$2249:$A$2424</c:f>
              <c:numCache>
                <c:formatCode>General</c:formatCode>
                <c:ptCount val="176"/>
                <c:pt idx="0">
                  <c:v>2257</c:v>
                </c:pt>
                <c:pt idx="1">
                  <c:v>2258</c:v>
                </c:pt>
                <c:pt idx="2">
                  <c:v>2259</c:v>
                </c:pt>
                <c:pt idx="3">
                  <c:v>2260</c:v>
                </c:pt>
                <c:pt idx="4">
                  <c:v>2261</c:v>
                </c:pt>
                <c:pt idx="5">
                  <c:v>2262</c:v>
                </c:pt>
                <c:pt idx="6">
                  <c:v>2263</c:v>
                </c:pt>
                <c:pt idx="7">
                  <c:v>2264</c:v>
                </c:pt>
                <c:pt idx="8">
                  <c:v>2265</c:v>
                </c:pt>
                <c:pt idx="9">
                  <c:v>2266</c:v>
                </c:pt>
                <c:pt idx="10">
                  <c:v>2267</c:v>
                </c:pt>
                <c:pt idx="11">
                  <c:v>2268</c:v>
                </c:pt>
                <c:pt idx="12">
                  <c:v>2269</c:v>
                </c:pt>
                <c:pt idx="13">
                  <c:v>2270</c:v>
                </c:pt>
                <c:pt idx="14">
                  <c:v>2271</c:v>
                </c:pt>
                <c:pt idx="15">
                  <c:v>2272</c:v>
                </c:pt>
                <c:pt idx="16">
                  <c:v>2273</c:v>
                </c:pt>
                <c:pt idx="17">
                  <c:v>2274</c:v>
                </c:pt>
                <c:pt idx="18">
                  <c:v>2275</c:v>
                </c:pt>
                <c:pt idx="19">
                  <c:v>2276</c:v>
                </c:pt>
                <c:pt idx="20">
                  <c:v>2277</c:v>
                </c:pt>
                <c:pt idx="21">
                  <c:v>2278</c:v>
                </c:pt>
                <c:pt idx="22">
                  <c:v>2279</c:v>
                </c:pt>
                <c:pt idx="23">
                  <c:v>2280</c:v>
                </c:pt>
                <c:pt idx="24">
                  <c:v>2281</c:v>
                </c:pt>
                <c:pt idx="25">
                  <c:v>2282</c:v>
                </c:pt>
                <c:pt idx="26">
                  <c:v>2283</c:v>
                </c:pt>
                <c:pt idx="27">
                  <c:v>2284</c:v>
                </c:pt>
                <c:pt idx="28">
                  <c:v>2285</c:v>
                </c:pt>
                <c:pt idx="29">
                  <c:v>2286</c:v>
                </c:pt>
                <c:pt idx="30">
                  <c:v>2287</c:v>
                </c:pt>
                <c:pt idx="31">
                  <c:v>2288</c:v>
                </c:pt>
                <c:pt idx="32">
                  <c:v>2289</c:v>
                </c:pt>
                <c:pt idx="33">
                  <c:v>2290</c:v>
                </c:pt>
                <c:pt idx="34">
                  <c:v>2291</c:v>
                </c:pt>
                <c:pt idx="35">
                  <c:v>2292</c:v>
                </c:pt>
                <c:pt idx="36">
                  <c:v>2293</c:v>
                </c:pt>
                <c:pt idx="37">
                  <c:v>2294</c:v>
                </c:pt>
                <c:pt idx="38">
                  <c:v>2295</c:v>
                </c:pt>
                <c:pt idx="39">
                  <c:v>2296</c:v>
                </c:pt>
                <c:pt idx="40">
                  <c:v>2297</c:v>
                </c:pt>
                <c:pt idx="41">
                  <c:v>2298</c:v>
                </c:pt>
                <c:pt idx="42">
                  <c:v>2299</c:v>
                </c:pt>
                <c:pt idx="43">
                  <c:v>2300</c:v>
                </c:pt>
                <c:pt idx="44">
                  <c:v>2301</c:v>
                </c:pt>
                <c:pt idx="45">
                  <c:v>2302</c:v>
                </c:pt>
                <c:pt idx="46">
                  <c:v>2303</c:v>
                </c:pt>
                <c:pt idx="47">
                  <c:v>2304</c:v>
                </c:pt>
                <c:pt idx="48">
                  <c:v>2305</c:v>
                </c:pt>
                <c:pt idx="49">
                  <c:v>2306</c:v>
                </c:pt>
                <c:pt idx="50">
                  <c:v>2307</c:v>
                </c:pt>
                <c:pt idx="51">
                  <c:v>2308</c:v>
                </c:pt>
                <c:pt idx="52">
                  <c:v>2309</c:v>
                </c:pt>
                <c:pt idx="53">
                  <c:v>2310</c:v>
                </c:pt>
                <c:pt idx="54">
                  <c:v>2311</c:v>
                </c:pt>
                <c:pt idx="55">
                  <c:v>2312</c:v>
                </c:pt>
                <c:pt idx="56">
                  <c:v>2313</c:v>
                </c:pt>
                <c:pt idx="57">
                  <c:v>2314</c:v>
                </c:pt>
                <c:pt idx="58">
                  <c:v>2315</c:v>
                </c:pt>
                <c:pt idx="59">
                  <c:v>2316</c:v>
                </c:pt>
                <c:pt idx="60">
                  <c:v>2317</c:v>
                </c:pt>
                <c:pt idx="61">
                  <c:v>2318</c:v>
                </c:pt>
                <c:pt idx="62">
                  <c:v>2319</c:v>
                </c:pt>
                <c:pt idx="63">
                  <c:v>2320</c:v>
                </c:pt>
                <c:pt idx="64">
                  <c:v>2321</c:v>
                </c:pt>
                <c:pt idx="65">
                  <c:v>2322</c:v>
                </c:pt>
                <c:pt idx="66">
                  <c:v>2323</c:v>
                </c:pt>
                <c:pt idx="67">
                  <c:v>2324</c:v>
                </c:pt>
                <c:pt idx="68">
                  <c:v>2325</c:v>
                </c:pt>
                <c:pt idx="69">
                  <c:v>2326</c:v>
                </c:pt>
                <c:pt idx="70">
                  <c:v>2327</c:v>
                </c:pt>
                <c:pt idx="71">
                  <c:v>2328</c:v>
                </c:pt>
                <c:pt idx="72">
                  <c:v>2329</c:v>
                </c:pt>
                <c:pt idx="73">
                  <c:v>2330</c:v>
                </c:pt>
                <c:pt idx="74">
                  <c:v>2331</c:v>
                </c:pt>
                <c:pt idx="75">
                  <c:v>2332</c:v>
                </c:pt>
                <c:pt idx="76">
                  <c:v>2333</c:v>
                </c:pt>
                <c:pt idx="77">
                  <c:v>2334</c:v>
                </c:pt>
                <c:pt idx="78">
                  <c:v>2335</c:v>
                </c:pt>
                <c:pt idx="79">
                  <c:v>2336</c:v>
                </c:pt>
                <c:pt idx="80">
                  <c:v>2337</c:v>
                </c:pt>
                <c:pt idx="81">
                  <c:v>2338</c:v>
                </c:pt>
                <c:pt idx="82">
                  <c:v>2339</c:v>
                </c:pt>
                <c:pt idx="83">
                  <c:v>2340</c:v>
                </c:pt>
                <c:pt idx="84">
                  <c:v>2341</c:v>
                </c:pt>
                <c:pt idx="85">
                  <c:v>2342</c:v>
                </c:pt>
                <c:pt idx="86">
                  <c:v>2343</c:v>
                </c:pt>
                <c:pt idx="87">
                  <c:v>2344</c:v>
                </c:pt>
                <c:pt idx="88">
                  <c:v>2345</c:v>
                </c:pt>
                <c:pt idx="89">
                  <c:v>2346</c:v>
                </c:pt>
                <c:pt idx="90">
                  <c:v>2347</c:v>
                </c:pt>
                <c:pt idx="91">
                  <c:v>2348</c:v>
                </c:pt>
                <c:pt idx="92">
                  <c:v>2349</c:v>
                </c:pt>
                <c:pt idx="93">
                  <c:v>2350</c:v>
                </c:pt>
                <c:pt idx="94">
                  <c:v>2351</c:v>
                </c:pt>
                <c:pt idx="95">
                  <c:v>2352</c:v>
                </c:pt>
                <c:pt idx="96">
                  <c:v>2353</c:v>
                </c:pt>
                <c:pt idx="97">
                  <c:v>2354</c:v>
                </c:pt>
                <c:pt idx="98">
                  <c:v>2355</c:v>
                </c:pt>
                <c:pt idx="99">
                  <c:v>2356</c:v>
                </c:pt>
                <c:pt idx="100">
                  <c:v>2357</c:v>
                </c:pt>
                <c:pt idx="101">
                  <c:v>2358</c:v>
                </c:pt>
                <c:pt idx="102">
                  <c:v>2359</c:v>
                </c:pt>
                <c:pt idx="103">
                  <c:v>2360</c:v>
                </c:pt>
                <c:pt idx="104">
                  <c:v>2361</c:v>
                </c:pt>
                <c:pt idx="105">
                  <c:v>2362</c:v>
                </c:pt>
                <c:pt idx="106">
                  <c:v>2363</c:v>
                </c:pt>
                <c:pt idx="107">
                  <c:v>2364</c:v>
                </c:pt>
                <c:pt idx="108">
                  <c:v>2365</c:v>
                </c:pt>
                <c:pt idx="109">
                  <c:v>2366</c:v>
                </c:pt>
                <c:pt idx="110">
                  <c:v>2367</c:v>
                </c:pt>
                <c:pt idx="111">
                  <c:v>2368</c:v>
                </c:pt>
                <c:pt idx="112">
                  <c:v>2369</c:v>
                </c:pt>
                <c:pt idx="113">
                  <c:v>2370</c:v>
                </c:pt>
                <c:pt idx="114">
                  <c:v>2371</c:v>
                </c:pt>
                <c:pt idx="115">
                  <c:v>2372</c:v>
                </c:pt>
                <c:pt idx="116">
                  <c:v>2373</c:v>
                </c:pt>
                <c:pt idx="117">
                  <c:v>2374</c:v>
                </c:pt>
                <c:pt idx="118">
                  <c:v>2375</c:v>
                </c:pt>
                <c:pt idx="119">
                  <c:v>2376</c:v>
                </c:pt>
                <c:pt idx="120">
                  <c:v>2377</c:v>
                </c:pt>
                <c:pt idx="121">
                  <c:v>2378</c:v>
                </c:pt>
                <c:pt idx="122">
                  <c:v>2379</c:v>
                </c:pt>
                <c:pt idx="123">
                  <c:v>2380</c:v>
                </c:pt>
                <c:pt idx="124">
                  <c:v>2381</c:v>
                </c:pt>
                <c:pt idx="125">
                  <c:v>2382</c:v>
                </c:pt>
                <c:pt idx="126">
                  <c:v>2383</c:v>
                </c:pt>
                <c:pt idx="127">
                  <c:v>2384</c:v>
                </c:pt>
                <c:pt idx="128">
                  <c:v>2385</c:v>
                </c:pt>
                <c:pt idx="129">
                  <c:v>2386</c:v>
                </c:pt>
                <c:pt idx="130">
                  <c:v>2387</c:v>
                </c:pt>
                <c:pt idx="131">
                  <c:v>2388</c:v>
                </c:pt>
                <c:pt idx="132">
                  <c:v>2389</c:v>
                </c:pt>
                <c:pt idx="133">
                  <c:v>2390</c:v>
                </c:pt>
                <c:pt idx="134">
                  <c:v>2391</c:v>
                </c:pt>
                <c:pt idx="135">
                  <c:v>2392</c:v>
                </c:pt>
                <c:pt idx="136">
                  <c:v>2393</c:v>
                </c:pt>
                <c:pt idx="137">
                  <c:v>2394</c:v>
                </c:pt>
                <c:pt idx="138">
                  <c:v>2395</c:v>
                </c:pt>
                <c:pt idx="139">
                  <c:v>2396</c:v>
                </c:pt>
                <c:pt idx="140">
                  <c:v>2397</c:v>
                </c:pt>
                <c:pt idx="141">
                  <c:v>2398</c:v>
                </c:pt>
                <c:pt idx="142">
                  <c:v>2399</c:v>
                </c:pt>
                <c:pt idx="143">
                  <c:v>2400</c:v>
                </c:pt>
                <c:pt idx="144">
                  <c:v>2401</c:v>
                </c:pt>
                <c:pt idx="145">
                  <c:v>2402</c:v>
                </c:pt>
                <c:pt idx="146">
                  <c:v>2403</c:v>
                </c:pt>
                <c:pt idx="147">
                  <c:v>2404</c:v>
                </c:pt>
                <c:pt idx="148">
                  <c:v>2405</c:v>
                </c:pt>
                <c:pt idx="149">
                  <c:v>2406</c:v>
                </c:pt>
                <c:pt idx="150">
                  <c:v>2407</c:v>
                </c:pt>
                <c:pt idx="151">
                  <c:v>2408</c:v>
                </c:pt>
                <c:pt idx="152">
                  <c:v>2409</c:v>
                </c:pt>
                <c:pt idx="153">
                  <c:v>2410</c:v>
                </c:pt>
                <c:pt idx="154">
                  <c:v>2411</c:v>
                </c:pt>
                <c:pt idx="155">
                  <c:v>2412</c:v>
                </c:pt>
                <c:pt idx="156">
                  <c:v>2413</c:v>
                </c:pt>
                <c:pt idx="157">
                  <c:v>2414</c:v>
                </c:pt>
                <c:pt idx="158">
                  <c:v>2415</c:v>
                </c:pt>
                <c:pt idx="159">
                  <c:v>2416</c:v>
                </c:pt>
                <c:pt idx="160">
                  <c:v>2417</c:v>
                </c:pt>
                <c:pt idx="161">
                  <c:v>2418</c:v>
                </c:pt>
                <c:pt idx="162">
                  <c:v>2419</c:v>
                </c:pt>
                <c:pt idx="163">
                  <c:v>2420</c:v>
                </c:pt>
                <c:pt idx="164">
                  <c:v>2421</c:v>
                </c:pt>
                <c:pt idx="165">
                  <c:v>2422</c:v>
                </c:pt>
                <c:pt idx="166">
                  <c:v>2423</c:v>
                </c:pt>
                <c:pt idx="167">
                  <c:v>2424</c:v>
                </c:pt>
                <c:pt idx="168">
                  <c:v>2425</c:v>
                </c:pt>
                <c:pt idx="169">
                  <c:v>2426</c:v>
                </c:pt>
                <c:pt idx="170">
                  <c:v>2427</c:v>
                </c:pt>
                <c:pt idx="171">
                  <c:v>2428</c:v>
                </c:pt>
                <c:pt idx="172">
                  <c:v>2429</c:v>
                </c:pt>
                <c:pt idx="173">
                  <c:v>2430</c:v>
                </c:pt>
                <c:pt idx="174">
                  <c:v>2431</c:v>
                </c:pt>
                <c:pt idx="175">
                  <c:v>2432</c:v>
                </c:pt>
              </c:numCache>
            </c:numRef>
          </c:xVal>
          <c:yVal>
            <c:numRef>
              <c:f>Graph!$C$2250:$C$2423</c:f>
              <c:numCache>
                <c:formatCode>General</c:formatCode>
                <c:ptCount val="17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90-4AE6-A641-C686AF764A63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Graph!$A$2249:$A$2424</c:f>
              <c:numCache>
                <c:formatCode>General</c:formatCode>
                <c:ptCount val="176"/>
                <c:pt idx="0">
                  <c:v>2257</c:v>
                </c:pt>
                <c:pt idx="1">
                  <c:v>2258</c:v>
                </c:pt>
                <c:pt idx="2">
                  <c:v>2259</c:v>
                </c:pt>
                <c:pt idx="3">
                  <c:v>2260</c:v>
                </c:pt>
                <c:pt idx="4">
                  <c:v>2261</c:v>
                </c:pt>
                <c:pt idx="5">
                  <c:v>2262</c:v>
                </c:pt>
                <c:pt idx="6">
                  <c:v>2263</c:v>
                </c:pt>
                <c:pt idx="7">
                  <c:v>2264</c:v>
                </c:pt>
                <c:pt idx="8">
                  <c:v>2265</c:v>
                </c:pt>
                <c:pt idx="9">
                  <c:v>2266</c:v>
                </c:pt>
                <c:pt idx="10">
                  <c:v>2267</c:v>
                </c:pt>
                <c:pt idx="11">
                  <c:v>2268</c:v>
                </c:pt>
                <c:pt idx="12">
                  <c:v>2269</c:v>
                </c:pt>
                <c:pt idx="13">
                  <c:v>2270</c:v>
                </c:pt>
                <c:pt idx="14">
                  <c:v>2271</c:v>
                </c:pt>
                <c:pt idx="15">
                  <c:v>2272</c:v>
                </c:pt>
                <c:pt idx="16">
                  <c:v>2273</c:v>
                </c:pt>
                <c:pt idx="17">
                  <c:v>2274</c:v>
                </c:pt>
                <c:pt idx="18">
                  <c:v>2275</c:v>
                </c:pt>
                <c:pt idx="19">
                  <c:v>2276</c:v>
                </c:pt>
                <c:pt idx="20">
                  <c:v>2277</c:v>
                </c:pt>
                <c:pt idx="21">
                  <c:v>2278</c:v>
                </c:pt>
                <c:pt idx="22">
                  <c:v>2279</c:v>
                </c:pt>
                <c:pt idx="23">
                  <c:v>2280</c:v>
                </c:pt>
                <c:pt idx="24">
                  <c:v>2281</c:v>
                </c:pt>
                <c:pt idx="25">
                  <c:v>2282</c:v>
                </c:pt>
                <c:pt idx="26">
                  <c:v>2283</c:v>
                </c:pt>
                <c:pt idx="27">
                  <c:v>2284</c:v>
                </c:pt>
                <c:pt idx="28">
                  <c:v>2285</c:v>
                </c:pt>
                <c:pt idx="29">
                  <c:v>2286</c:v>
                </c:pt>
                <c:pt idx="30">
                  <c:v>2287</c:v>
                </c:pt>
                <c:pt idx="31">
                  <c:v>2288</c:v>
                </c:pt>
                <c:pt idx="32">
                  <c:v>2289</c:v>
                </c:pt>
                <c:pt idx="33">
                  <c:v>2290</c:v>
                </c:pt>
                <c:pt idx="34">
                  <c:v>2291</c:v>
                </c:pt>
                <c:pt idx="35">
                  <c:v>2292</c:v>
                </c:pt>
                <c:pt idx="36">
                  <c:v>2293</c:v>
                </c:pt>
                <c:pt idx="37">
                  <c:v>2294</c:v>
                </c:pt>
                <c:pt idx="38">
                  <c:v>2295</c:v>
                </c:pt>
                <c:pt idx="39">
                  <c:v>2296</c:v>
                </c:pt>
                <c:pt idx="40">
                  <c:v>2297</c:v>
                </c:pt>
                <c:pt idx="41">
                  <c:v>2298</c:v>
                </c:pt>
                <c:pt idx="42">
                  <c:v>2299</c:v>
                </c:pt>
                <c:pt idx="43">
                  <c:v>2300</c:v>
                </c:pt>
                <c:pt idx="44">
                  <c:v>2301</c:v>
                </c:pt>
                <c:pt idx="45">
                  <c:v>2302</c:v>
                </c:pt>
                <c:pt idx="46">
                  <c:v>2303</c:v>
                </c:pt>
                <c:pt idx="47">
                  <c:v>2304</c:v>
                </c:pt>
                <c:pt idx="48">
                  <c:v>2305</c:v>
                </c:pt>
                <c:pt idx="49">
                  <c:v>2306</c:v>
                </c:pt>
                <c:pt idx="50">
                  <c:v>2307</c:v>
                </c:pt>
                <c:pt idx="51">
                  <c:v>2308</c:v>
                </c:pt>
                <c:pt idx="52">
                  <c:v>2309</c:v>
                </c:pt>
                <c:pt idx="53">
                  <c:v>2310</c:v>
                </c:pt>
                <c:pt idx="54">
                  <c:v>2311</c:v>
                </c:pt>
                <c:pt idx="55">
                  <c:v>2312</c:v>
                </c:pt>
                <c:pt idx="56">
                  <c:v>2313</c:v>
                </c:pt>
                <c:pt idx="57">
                  <c:v>2314</c:v>
                </c:pt>
                <c:pt idx="58">
                  <c:v>2315</c:v>
                </c:pt>
                <c:pt idx="59">
                  <c:v>2316</c:v>
                </c:pt>
                <c:pt idx="60">
                  <c:v>2317</c:v>
                </c:pt>
                <c:pt idx="61">
                  <c:v>2318</c:v>
                </c:pt>
                <c:pt idx="62">
                  <c:v>2319</c:v>
                </c:pt>
                <c:pt idx="63">
                  <c:v>2320</c:v>
                </c:pt>
                <c:pt idx="64">
                  <c:v>2321</c:v>
                </c:pt>
                <c:pt idx="65">
                  <c:v>2322</c:v>
                </c:pt>
                <c:pt idx="66">
                  <c:v>2323</c:v>
                </c:pt>
                <c:pt idx="67">
                  <c:v>2324</c:v>
                </c:pt>
                <c:pt idx="68">
                  <c:v>2325</c:v>
                </c:pt>
                <c:pt idx="69">
                  <c:v>2326</c:v>
                </c:pt>
                <c:pt idx="70">
                  <c:v>2327</c:v>
                </c:pt>
                <c:pt idx="71">
                  <c:v>2328</c:v>
                </c:pt>
                <c:pt idx="72">
                  <c:v>2329</c:v>
                </c:pt>
                <c:pt idx="73">
                  <c:v>2330</c:v>
                </c:pt>
                <c:pt idx="74">
                  <c:v>2331</c:v>
                </c:pt>
                <c:pt idx="75">
                  <c:v>2332</c:v>
                </c:pt>
                <c:pt idx="76">
                  <c:v>2333</c:v>
                </c:pt>
                <c:pt idx="77">
                  <c:v>2334</c:v>
                </c:pt>
                <c:pt idx="78">
                  <c:v>2335</c:v>
                </c:pt>
                <c:pt idx="79">
                  <c:v>2336</c:v>
                </c:pt>
                <c:pt idx="80">
                  <c:v>2337</c:v>
                </c:pt>
                <c:pt idx="81">
                  <c:v>2338</c:v>
                </c:pt>
                <c:pt idx="82">
                  <c:v>2339</c:v>
                </c:pt>
                <c:pt idx="83">
                  <c:v>2340</c:v>
                </c:pt>
                <c:pt idx="84">
                  <c:v>2341</c:v>
                </c:pt>
                <c:pt idx="85">
                  <c:v>2342</c:v>
                </c:pt>
                <c:pt idx="86">
                  <c:v>2343</c:v>
                </c:pt>
                <c:pt idx="87">
                  <c:v>2344</c:v>
                </c:pt>
                <c:pt idx="88">
                  <c:v>2345</c:v>
                </c:pt>
                <c:pt idx="89">
                  <c:v>2346</c:v>
                </c:pt>
                <c:pt idx="90">
                  <c:v>2347</c:v>
                </c:pt>
                <c:pt idx="91">
                  <c:v>2348</c:v>
                </c:pt>
                <c:pt idx="92">
                  <c:v>2349</c:v>
                </c:pt>
                <c:pt idx="93">
                  <c:v>2350</c:v>
                </c:pt>
                <c:pt idx="94">
                  <c:v>2351</c:v>
                </c:pt>
                <c:pt idx="95">
                  <c:v>2352</c:v>
                </c:pt>
                <c:pt idx="96">
                  <c:v>2353</c:v>
                </c:pt>
                <c:pt idx="97">
                  <c:v>2354</c:v>
                </c:pt>
                <c:pt idx="98">
                  <c:v>2355</c:v>
                </c:pt>
                <c:pt idx="99">
                  <c:v>2356</c:v>
                </c:pt>
                <c:pt idx="100">
                  <c:v>2357</c:v>
                </c:pt>
                <c:pt idx="101">
                  <c:v>2358</c:v>
                </c:pt>
                <c:pt idx="102">
                  <c:v>2359</c:v>
                </c:pt>
                <c:pt idx="103">
                  <c:v>2360</c:v>
                </c:pt>
                <c:pt idx="104">
                  <c:v>2361</c:v>
                </c:pt>
                <c:pt idx="105">
                  <c:v>2362</c:v>
                </c:pt>
                <c:pt idx="106">
                  <c:v>2363</c:v>
                </c:pt>
                <c:pt idx="107">
                  <c:v>2364</c:v>
                </c:pt>
                <c:pt idx="108">
                  <c:v>2365</c:v>
                </c:pt>
                <c:pt idx="109">
                  <c:v>2366</c:v>
                </c:pt>
                <c:pt idx="110">
                  <c:v>2367</c:v>
                </c:pt>
                <c:pt idx="111">
                  <c:v>2368</c:v>
                </c:pt>
                <c:pt idx="112">
                  <c:v>2369</c:v>
                </c:pt>
                <c:pt idx="113">
                  <c:v>2370</c:v>
                </c:pt>
                <c:pt idx="114">
                  <c:v>2371</c:v>
                </c:pt>
                <c:pt idx="115">
                  <c:v>2372</c:v>
                </c:pt>
                <c:pt idx="116">
                  <c:v>2373</c:v>
                </c:pt>
                <c:pt idx="117">
                  <c:v>2374</c:v>
                </c:pt>
                <c:pt idx="118">
                  <c:v>2375</c:v>
                </c:pt>
                <c:pt idx="119">
                  <c:v>2376</c:v>
                </c:pt>
                <c:pt idx="120">
                  <c:v>2377</c:v>
                </c:pt>
                <c:pt idx="121">
                  <c:v>2378</c:v>
                </c:pt>
                <c:pt idx="122">
                  <c:v>2379</c:v>
                </c:pt>
                <c:pt idx="123">
                  <c:v>2380</c:v>
                </c:pt>
                <c:pt idx="124">
                  <c:v>2381</c:v>
                </c:pt>
                <c:pt idx="125">
                  <c:v>2382</c:v>
                </c:pt>
                <c:pt idx="126">
                  <c:v>2383</c:v>
                </c:pt>
                <c:pt idx="127">
                  <c:v>2384</c:v>
                </c:pt>
                <c:pt idx="128">
                  <c:v>2385</c:v>
                </c:pt>
                <c:pt idx="129">
                  <c:v>2386</c:v>
                </c:pt>
                <c:pt idx="130">
                  <c:v>2387</c:v>
                </c:pt>
                <c:pt idx="131">
                  <c:v>2388</c:v>
                </c:pt>
                <c:pt idx="132">
                  <c:v>2389</c:v>
                </c:pt>
                <c:pt idx="133">
                  <c:v>2390</c:v>
                </c:pt>
                <c:pt idx="134">
                  <c:v>2391</c:v>
                </c:pt>
                <c:pt idx="135">
                  <c:v>2392</c:v>
                </c:pt>
                <c:pt idx="136">
                  <c:v>2393</c:v>
                </c:pt>
                <c:pt idx="137">
                  <c:v>2394</c:v>
                </c:pt>
                <c:pt idx="138">
                  <c:v>2395</c:v>
                </c:pt>
                <c:pt idx="139">
                  <c:v>2396</c:v>
                </c:pt>
                <c:pt idx="140">
                  <c:v>2397</c:v>
                </c:pt>
                <c:pt idx="141">
                  <c:v>2398</c:v>
                </c:pt>
                <c:pt idx="142">
                  <c:v>2399</c:v>
                </c:pt>
                <c:pt idx="143">
                  <c:v>2400</c:v>
                </c:pt>
                <c:pt idx="144">
                  <c:v>2401</c:v>
                </c:pt>
                <c:pt idx="145">
                  <c:v>2402</c:v>
                </c:pt>
                <c:pt idx="146">
                  <c:v>2403</c:v>
                </c:pt>
                <c:pt idx="147">
                  <c:v>2404</c:v>
                </c:pt>
                <c:pt idx="148">
                  <c:v>2405</c:v>
                </c:pt>
                <c:pt idx="149">
                  <c:v>2406</c:v>
                </c:pt>
                <c:pt idx="150">
                  <c:v>2407</c:v>
                </c:pt>
                <c:pt idx="151">
                  <c:v>2408</c:v>
                </c:pt>
                <c:pt idx="152">
                  <c:v>2409</c:v>
                </c:pt>
                <c:pt idx="153">
                  <c:v>2410</c:v>
                </c:pt>
                <c:pt idx="154">
                  <c:v>2411</c:v>
                </c:pt>
                <c:pt idx="155">
                  <c:v>2412</c:v>
                </c:pt>
                <c:pt idx="156">
                  <c:v>2413</c:v>
                </c:pt>
                <c:pt idx="157">
                  <c:v>2414</c:v>
                </c:pt>
                <c:pt idx="158">
                  <c:v>2415</c:v>
                </c:pt>
                <c:pt idx="159">
                  <c:v>2416</c:v>
                </c:pt>
                <c:pt idx="160">
                  <c:v>2417</c:v>
                </c:pt>
                <c:pt idx="161">
                  <c:v>2418</c:v>
                </c:pt>
                <c:pt idx="162">
                  <c:v>2419</c:v>
                </c:pt>
                <c:pt idx="163">
                  <c:v>2420</c:v>
                </c:pt>
                <c:pt idx="164">
                  <c:v>2421</c:v>
                </c:pt>
                <c:pt idx="165">
                  <c:v>2422</c:v>
                </c:pt>
                <c:pt idx="166">
                  <c:v>2423</c:v>
                </c:pt>
                <c:pt idx="167">
                  <c:v>2424</c:v>
                </c:pt>
                <c:pt idx="168">
                  <c:v>2425</c:v>
                </c:pt>
                <c:pt idx="169">
                  <c:v>2426</c:v>
                </c:pt>
                <c:pt idx="170">
                  <c:v>2427</c:v>
                </c:pt>
                <c:pt idx="171">
                  <c:v>2428</c:v>
                </c:pt>
                <c:pt idx="172">
                  <c:v>2429</c:v>
                </c:pt>
                <c:pt idx="173">
                  <c:v>2430</c:v>
                </c:pt>
                <c:pt idx="174">
                  <c:v>2431</c:v>
                </c:pt>
                <c:pt idx="175">
                  <c:v>2432</c:v>
                </c:pt>
              </c:numCache>
            </c:numRef>
          </c:xVal>
          <c:yVal>
            <c:numRef>
              <c:f>Graph!$E$2250:$E$2423</c:f>
              <c:numCache>
                <c:formatCode>General</c:formatCode>
                <c:ptCount val="174"/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90-4AE6-A641-C686AF764A63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Graph!$A$2249:$A$2424</c:f>
              <c:numCache>
                <c:formatCode>General</c:formatCode>
                <c:ptCount val="176"/>
                <c:pt idx="0">
                  <c:v>2257</c:v>
                </c:pt>
                <c:pt idx="1">
                  <c:v>2258</c:v>
                </c:pt>
                <c:pt idx="2">
                  <c:v>2259</c:v>
                </c:pt>
                <c:pt idx="3">
                  <c:v>2260</c:v>
                </c:pt>
                <c:pt idx="4">
                  <c:v>2261</c:v>
                </c:pt>
                <c:pt idx="5">
                  <c:v>2262</c:v>
                </c:pt>
                <c:pt idx="6">
                  <c:v>2263</c:v>
                </c:pt>
                <c:pt idx="7">
                  <c:v>2264</c:v>
                </c:pt>
                <c:pt idx="8">
                  <c:v>2265</c:v>
                </c:pt>
                <c:pt idx="9">
                  <c:v>2266</c:v>
                </c:pt>
                <c:pt idx="10">
                  <c:v>2267</c:v>
                </c:pt>
                <c:pt idx="11">
                  <c:v>2268</c:v>
                </c:pt>
                <c:pt idx="12">
                  <c:v>2269</c:v>
                </c:pt>
                <c:pt idx="13">
                  <c:v>2270</c:v>
                </c:pt>
                <c:pt idx="14">
                  <c:v>2271</c:v>
                </c:pt>
                <c:pt idx="15">
                  <c:v>2272</c:v>
                </c:pt>
                <c:pt idx="16">
                  <c:v>2273</c:v>
                </c:pt>
                <c:pt idx="17">
                  <c:v>2274</c:v>
                </c:pt>
                <c:pt idx="18">
                  <c:v>2275</c:v>
                </c:pt>
                <c:pt idx="19">
                  <c:v>2276</c:v>
                </c:pt>
                <c:pt idx="20">
                  <c:v>2277</c:v>
                </c:pt>
                <c:pt idx="21">
                  <c:v>2278</c:v>
                </c:pt>
                <c:pt idx="22">
                  <c:v>2279</c:v>
                </c:pt>
                <c:pt idx="23">
                  <c:v>2280</c:v>
                </c:pt>
                <c:pt idx="24">
                  <c:v>2281</c:v>
                </c:pt>
                <c:pt idx="25">
                  <c:v>2282</c:v>
                </c:pt>
                <c:pt idx="26">
                  <c:v>2283</c:v>
                </c:pt>
                <c:pt idx="27">
                  <c:v>2284</c:v>
                </c:pt>
                <c:pt idx="28">
                  <c:v>2285</c:v>
                </c:pt>
                <c:pt idx="29">
                  <c:v>2286</c:v>
                </c:pt>
                <c:pt idx="30">
                  <c:v>2287</c:v>
                </c:pt>
                <c:pt idx="31">
                  <c:v>2288</c:v>
                </c:pt>
                <c:pt idx="32">
                  <c:v>2289</c:v>
                </c:pt>
                <c:pt idx="33">
                  <c:v>2290</c:v>
                </c:pt>
                <c:pt idx="34">
                  <c:v>2291</c:v>
                </c:pt>
                <c:pt idx="35">
                  <c:v>2292</c:v>
                </c:pt>
                <c:pt idx="36">
                  <c:v>2293</c:v>
                </c:pt>
                <c:pt idx="37">
                  <c:v>2294</c:v>
                </c:pt>
                <c:pt idx="38">
                  <c:v>2295</c:v>
                </c:pt>
                <c:pt idx="39">
                  <c:v>2296</c:v>
                </c:pt>
                <c:pt idx="40">
                  <c:v>2297</c:v>
                </c:pt>
                <c:pt idx="41">
                  <c:v>2298</c:v>
                </c:pt>
                <c:pt idx="42">
                  <c:v>2299</c:v>
                </c:pt>
                <c:pt idx="43">
                  <c:v>2300</c:v>
                </c:pt>
                <c:pt idx="44">
                  <c:v>2301</c:v>
                </c:pt>
                <c:pt idx="45">
                  <c:v>2302</c:v>
                </c:pt>
                <c:pt idx="46">
                  <c:v>2303</c:v>
                </c:pt>
                <c:pt idx="47">
                  <c:v>2304</c:v>
                </c:pt>
                <c:pt idx="48">
                  <c:v>2305</c:v>
                </c:pt>
                <c:pt idx="49">
                  <c:v>2306</c:v>
                </c:pt>
                <c:pt idx="50">
                  <c:v>2307</c:v>
                </c:pt>
                <c:pt idx="51">
                  <c:v>2308</c:v>
                </c:pt>
                <c:pt idx="52">
                  <c:v>2309</c:v>
                </c:pt>
                <c:pt idx="53">
                  <c:v>2310</c:v>
                </c:pt>
                <c:pt idx="54">
                  <c:v>2311</c:v>
                </c:pt>
                <c:pt idx="55">
                  <c:v>2312</c:v>
                </c:pt>
                <c:pt idx="56">
                  <c:v>2313</c:v>
                </c:pt>
                <c:pt idx="57">
                  <c:v>2314</c:v>
                </c:pt>
                <c:pt idx="58">
                  <c:v>2315</c:v>
                </c:pt>
                <c:pt idx="59">
                  <c:v>2316</c:v>
                </c:pt>
                <c:pt idx="60">
                  <c:v>2317</c:v>
                </c:pt>
                <c:pt idx="61">
                  <c:v>2318</c:v>
                </c:pt>
                <c:pt idx="62">
                  <c:v>2319</c:v>
                </c:pt>
                <c:pt idx="63">
                  <c:v>2320</c:v>
                </c:pt>
                <c:pt idx="64">
                  <c:v>2321</c:v>
                </c:pt>
                <c:pt idx="65">
                  <c:v>2322</c:v>
                </c:pt>
                <c:pt idx="66">
                  <c:v>2323</c:v>
                </c:pt>
                <c:pt idx="67">
                  <c:v>2324</c:v>
                </c:pt>
                <c:pt idx="68">
                  <c:v>2325</c:v>
                </c:pt>
                <c:pt idx="69">
                  <c:v>2326</c:v>
                </c:pt>
                <c:pt idx="70">
                  <c:v>2327</c:v>
                </c:pt>
                <c:pt idx="71">
                  <c:v>2328</c:v>
                </c:pt>
                <c:pt idx="72">
                  <c:v>2329</c:v>
                </c:pt>
                <c:pt idx="73">
                  <c:v>2330</c:v>
                </c:pt>
                <c:pt idx="74">
                  <c:v>2331</c:v>
                </c:pt>
                <c:pt idx="75">
                  <c:v>2332</c:v>
                </c:pt>
                <c:pt idx="76">
                  <c:v>2333</c:v>
                </c:pt>
                <c:pt idx="77">
                  <c:v>2334</c:v>
                </c:pt>
                <c:pt idx="78">
                  <c:v>2335</c:v>
                </c:pt>
                <c:pt idx="79">
                  <c:v>2336</c:v>
                </c:pt>
                <c:pt idx="80">
                  <c:v>2337</c:v>
                </c:pt>
                <c:pt idx="81">
                  <c:v>2338</c:v>
                </c:pt>
                <c:pt idx="82">
                  <c:v>2339</c:v>
                </c:pt>
                <c:pt idx="83">
                  <c:v>2340</c:v>
                </c:pt>
                <c:pt idx="84">
                  <c:v>2341</c:v>
                </c:pt>
                <c:pt idx="85">
                  <c:v>2342</c:v>
                </c:pt>
                <c:pt idx="86">
                  <c:v>2343</c:v>
                </c:pt>
                <c:pt idx="87">
                  <c:v>2344</c:v>
                </c:pt>
                <c:pt idx="88">
                  <c:v>2345</c:v>
                </c:pt>
                <c:pt idx="89">
                  <c:v>2346</c:v>
                </c:pt>
                <c:pt idx="90">
                  <c:v>2347</c:v>
                </c:pt>
                <c:pt idx="91">
                  <c:v>2348</c:v>
                </c:pt>
                <c:pt idx="92">
                  <c:v>2349</c:v>
                </c:pt>
                <c:pt idx="93">
                  <c:v>2350</c:v>
                </c:pt>
                <c:pt idx="94">
                  <c:v>2351</c:v>
                </c:pt>
                <c:pt idx="95">
                  <c:v>2352</c:v>
                </c:pt>
                <c:pt idx="96">
                  <c:v>2353</c:v>
                </c:pt>
                <c:pt idx="97">
                  <c:v>2354</c:v>
                </c:pt>
                <c:pt idx="98">
                  <c:v>2355</c:v>
                </c:pt>
                <c:pt idx="99">
                  <c:v>2356</c:v>
                </c:pt>
                <c:pt idx="100">
                  <c:v>2357</c:v>
                </c:pt>
                <c:pt idx="101">
                  <c:v>2358</c:v>
                </c:pt>
                <c:pt idx="102">
                  <c:v>2359</c:v>
                </c:pt>
                <c:pt idx="103">
                  <c:v>2360</c:v>
                </c:pt>
                <c:pt idx="104">
                  <c:v>2361</c:v>
                </c:pt>
                <c:pt idx="105">
                  <c:v>2362</c:v>
                </c:pt>
                <c:pt idx="106">
                  <c:v>2363</c:v>
                </c:pt>
                <c:pt idx="107">
                  <c:v>2364</c:v>
                </c:pt>
                <c:pt idx="108">
                  <c:v>2365</c:v>
                </c:pt>
                <c:pt idx="109">
                  <c:v>2366</c:v>
                </c:pt>
                <c:pt idx="110">
                  <c:v>2367</c:v>
                </c:pt>
                <c:pt idx="111">
                  <c:v>2368</c:v>
                </c:pt>
                <c:pt idx="112">
                  <c:v>2369</c:v>
                </c:pt>
                <c:pt idx="113">
                  <c:v>2370</c:v>
                </c:pt>
                <c:pt idx="114">
                  <c:v>2371</c:v>
                </c:pt>
                <c:pt idx="115">
                  <c:v>2372</c:v>
                </c:pt>
                <c:pt idx="116">
                  <c:v>2373</c:v>
                </c:pt>
                <c:pt idx="117">
                  <c:v>2374</c:v>
                </c:pt>
                <c:pt idx="118">
                  <c:v>2375</c:v>
                </c:pt>
                <c:pt idx="119">
                  <c:v>2376</c:v>
                </c:pt>
                <c:pt idx="120">
                  <c:v>2377</c:v>
                </c:pt>
                <c:pt idx="121">
                  <c:v>2378</c:v>
                </c:pt>
                <c:pt idx="122">
                  <c:v>2379</c:v>
                </c:pt>
                <c:pt idx="123">
                  <c:v>2380</c:v>
                </c:pt>
                <c:pt idx="124">
                  <c:v>2381</c:v>
                </c:pt>
                <c:pt idx="125">
                  <c:v>2382</c:v>
                </c:pt>
                <c:pt idx="126">
                  <c:v>2383</c:v>
                </c:pt>
                <c:pt idx="127">
                  <c:v>2384</c:v>
                </c:pt>
                <c:pt idx="128">
                  <c:v>2385</c:v>
                </c:pt>
                <c:pt idx="129">
                  <c:v>2386</c:v>
                </c:pt>
                <c:pt idx="130">
                  <c:v>2387</c:v>
                </c:pt>
                <c:pt idx="131">
                  <c:v>2388</c:v>
                </c:pt>
                <c:pt idx="132">
                  <c:v>2389</c:v>
                </c:pt>
                <c:pt idx="133">
                  <c:v>2390</c:v>
                </c:pt>
                <c:pt idx="134">
                  <c:v>2391</c:v>
                </c:pt>
                <c:pt idx="135">
                  <c:v>2392</c:v>
                </c:pt>
                <c:pt idx="136">
                  <c:v>2393</c:v>
                </c:pt>
                <c:pt idx="137">
                  <c:v>2394</c:v>
                </c:pt>
                <c:pt idx="138">
                  <c:v>2395</c:v>
                </c:pt>
                <c:pt idx="139">
                  <c:v>2396</c:v>
                </c:pt>
                <c:pt idx="140">
                  <c:v>2397</c:v>
                </c:pt>
                <c:pt idx="141">
                  <c:v>2398</c:v>
                </c:pt>
                <c:pt idx="142">
                  <c:v>2399</c:v>
                </c:pt>
                <c:pt idx="143">
                  <c:v>2400</c:v>
                </c:pt>
                <c:pt idx="144">
                  <c:v>2401</c:v>
                </c:pt>
                <c:pt idx="145">
                  <c:v>2402</c:v>
                </c:pt>
                <c:pt idx="146">
                  <c:v>2403</c:v>
                </c:pt>
                <c:pt idx="147">
                  <c:v>2404</c:v>
                </c:pt>
                <c:pt idx="148">
                  <c:v>2405</c:v>
                </c:pt>
                <c:pt idx="149">
                  <c:v>2406</c:v>
                </c:pt>
                <c:pt idx="150">
                  <c:v>2407</c:v>
                </c:pt>
                <c:pt idx="151">
                  <c:v>2408</c:v>
                </c:pt>
                <c:pt idx="152">
                  <c:v>2409</c:v>
                </c:pt>
                <c:pt idx="153">
                  <c:v>2410</c:v>
                </c:pt>
                <c:pt idx="154">
                  <c:v>2411</c:v>
                </c:pt>
                <c:pt idx="155">
                  <c:v>2412</c:v>
                </c:pt>
                <c:pt idx="156">
                  <c:v>2413</c:v>
                </c:pt>
                <c:pt idx="157">
                  <c:v>2414</c:v>
                </c:pt>
                <c:pt idx="158">
                  <c:v>2415</c:v>
                </c:pt>
                <c:pt idx="159">
                  <c:v>2416</c:v>
                </c:pt>
                <c:pt idx="160">
                  <c:v>2417</c:v>
                </c:pt>
                <c:pt idx="161">
                  <c:v>2418</c:v>
                </c:pt>
                <c:pt idx="162">
                  <c:v>2419</c:v>
                </c:pt>
                <c:pt idx="163">
                  <c:v>2420</c:v>
                </c:pt>
                <c:pt idx="164">
                  <c:v>2421</c:v>
                </c:pt>
                <c:pt idx="165">
                  <c:v>2422</c:v>
                </c:pt>
                <c:pt idx="166">
                  <c:v>2423</c:v>
                </c:pt>
                <c:pt idx="167">
                  <c:v>2424</c:v>
                </c:pt>
                <c:pt idx="168">
                  <c:v>2425</c:v>
                </c:pt>
                <c:pt idx="169">
                  <c:v>2426</c:v>
                </c:pt>
                <c:pt idx="170">
                  <c:v>2427</c:v>
                </c:pt>
                <c:pt idx="171">
                  <c:v>2428</c:v>
                </c:pt>
                <c:pt idx="172">
                  <c:v>2429</c:v>
                </c:pt>
                <c:pt idx="173">
                  <c:v>2430</c:v>
                </c:pt>
                <c:pt idx="174">
                  <c:v>2431</c:v>
                </c:pt>
                <c:pt idx="175">
                  <c:v>2432</c:v>
                </c:pt>
              </c:numCache>
            </c:numRef>
          </c:xVal>
          <c:yVal>
            <c:numRef>
              <c:f>Graph!$G$2250:$G$2423</c:f>
              <c:numCache>
                <c:formatCode>General</c:formatCode>
                <c:ptCount val="17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90-4AE6-A641-C686AF764A63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Graph!$A$2249:$A$2424</c:f>
              <c:numCache>
                <c:formatCode>General</c:formatCode>
                <c:ptCount val="176"/>
                <c:pt idx="0">
                  <c:v>2257</c:v>
                </c:pt>
                <c:pt idx="1">
                  <c:v>2258</c:v>
                </c:pt>
                <c:pt idx="2">
                  <c:v>2259</c:v>
                </c:pt>
                <c:pt idx="3">
                  <c:v>2260</c:v>
                </c:pt>
                <c:pt idx="4">
                  <c:v>2261</c:v>
                </c:pt>
                <c:pt idx="5">
                  <c:v>2262</c:v>
                </c:pt>
                <c:pt idx="6">
                  <c:v>2263</c:v>
                </c:pt>
                <c:pt idx="7">
                  <c:v>2264</c:v>
                </c:pt>
                <c:pt idx="8">
                  <c:v>2265</c:v>
                </c:pt>
                <c:pt idx="9">
                  <c:v>2266</c:v>
                </c:pt>
                <c:pt idx="10">
                  <c:v>2267</c:v>
                </c:pt>
                <c:pt idx="11">
                  <c:v>2268</c:v>
                </c:pt>
                <c:pt idx="12">
                  <c:v>2269</c:v>
                </c:pt>
                <c:pt idx="13">
                  <c:v>2270</c:v>
                </c:pt>
                <c:pt idx="14">
                  <c:v>2271</c:v>
                </c:pt>
                <c:pt idx="15">
                  <c:v>2272</c:v>
                </c:pt>
                <c:pt idx="16">
                  <c:v>2273</c:v>
                </c:pt>
                <c:pt idx="17">
                  <c:v>2274</c:v>
                </c:pt>
                <c:pt idx="18">
                  <c:v>2275</c:v>
                </c:pt>
                <c:pt idx="19">
                  <c:v>2276</c:v>
                </c:pt>
                <c:pt idx="20">
                  <c:v>2277</c:v>
                </c:pt>
                <c:pt idx="21">
                  <c:v>2278</c:v>
                </c:pt>
                <c:pt idx="22">
                  <c:v>2279</c:v>
                </c:pt>
                <c:pt idx="23">
                  <c:v>2280</c:v>
                </c:pt>
                <c:pt idx="24">
                  <c:v>2281</c:v>
                </c:pt>
                <c:pt idx="25">
                  <c:v>2282</c:v>
                </c:pt>
                <c:pt idx="26">
                  <c:v>2283</c:v>
                </c:pt>
                <c:pt idx="27">
                  <c:v>2284</c:v>
                </c:pt>
                <c:pt idx="28">
                  <c:v>2285</c:v>
                </c:pt>
                <c:pt idx="29">
                  <c:v>2286</c:v>
                </c:pt>
                <c:pt idx="30">
                  <c:v>2287</c:v>
                </c:pt>
                <c:pt idx="31">
                  <c:v>2288</c:v>
                </c:pt>
                <c:pt idx="32">
                  <c:v>2289</c:v>
                </c:pt>
                <c:pt idx="33">
                  <c:v>2290</c:v>
                </c:pt>
                <c:pt idx="34">
                  <c:v>2291</c:v>
                </c:pt>
                <c:pt idx="35">
                  <c:v>2292</c:v>
                </c:pt>
                <c:pt idx="36">
                  <c:v>2293</c:v>
                </c:pt>
                <c:pt idx="37">
                  <c:v>2294</c:v>
                </c:pt>
                <c:pt idx="38">
                  <c:v>2295</c:v>
                </c:pt>
                <c:pt idx="39">
                  <c:v>2296</c:v>
                </c:pt>
                <c:pt idx="40">
                  <c:v>2297</c:v>
                </c:pt>
                <c:pt idx="41">
                  <c:v>2298</c:v>
                </c:pt>
                <c:pt idx="42">
                  <c:v>2299</c:v>
                </c:pt>
                <c:pt idx="43">
                  <c:v>2300</c:v>
                </c:pt>
                <c:pt idx="44">
                  <c:v>2301</c:v>
                </c:pt>
                <c:pt idx="45">
                  <c:v>2302</c:v>
                </c:pt>
                <c:pt idx="46">
                  <c:v>2303</c:v>
                </c:pt>
                <c:pt idx="47">
                  <c:v>2304</c:v>
                </c:pt>
                <c:pt idx="48">
                  <c:v>2305</c:v>
                </c:pt>
                <c:pt idx="49">
                  <c:v>2306</c:v>
                </c:pt>
                <c:pt idx="50">
                  <c:v>2307</c:v>
                </c:pt>
                <c:pt idx="51">
                  <c:v>2308</c:v>
                </c:pt>
                <c:pt idx="52">
                  <c:v>2309</c:v>
                </c:pt>
                <c:pt idx="53">
                  <c:v>2310</c:v>
                </c:pt>
                <c:pt idx="54">
                  <c:v>2311</c:v>
                </c:pt>
                <c:pt idx="55">
                  <c:v>2312</c:v>
                </c:pt>
                <c:pt idx="56">
                  <c:v>2313</c:v>
                </c:pt>
                <c:pt idx="57">
                  <c:v>2314</c:v>
                </c:pt>
                <c:pt idx="58">
                  <c:v>2315</c:v>
                </c:pt>
                <c:pt idx="59">
                  <c:v>2316</c:v>
                </c:pt>
                <c:pt idx="60">
                  <c:v>2317</c:v>
                </c:pt>
                <c:pt idx="61">
                  <c:v>2318</c:v>
                </c:pt>
                <c:pt idx="62">
                  <c:v>2319</c:v>
                </c:pt>
                <c:pt idx="63">
                  <c:v>2320</c:v>
                </c:pt>
                <c:pt idx="64">
                  <c:v>2321</c:v>
                </c:pt>
                <c:pt idx="65">
                  <c:v>2322</c:v>
                </c:pt>
                <c:pt idx="66">
                  <c:v>2323</c:v>
                </c:pt>
                <c:pt idx="67">
                  <c:v>2324</c:v>
                </c:pt>
                <c:pt idx="68">
                  <c:v>2325</c:v>
                </c:pt>
                <c:pt idx="69">
                  <c:v>2326</c:v>
                </c:pt>
                <c:pt idx="70">
                  <c:v>2327</c:v>
                </c:pt>
                <c:pt idx="71">
                  <c:v>2328</c:v>
                </c:pt>
                <c:pt idx="72">
                  <c:v>2329</c:v>
                </c:pt>
                <c:pt idx="73">
                  <c:v>2330</c:v>
                </c:pt>
                <c:pt idx="74">
                  <c:v>2331</c:v>
                </c:pt>
                <c:pt idx="75">
                  <c:v>2332</c:v>
                </c:pt>
                <c:pt idx="76">
                  <c:v>2333</c:v>
                </c:pt>
                <c:pt idx="77">
                  <c:v>2334</c:v>
                </c:pt>
                <c:pt idx="78">
                  <c:v>2335</c:v>
                </c:pt>
                <c:pt idx="79">
                  <c:v>2336</c:v>
                </c:pt>
                <c:pt idx="80">
                  <c:v>2337</c:v>
                </c:pt>
                <c:pt idx="81">
                  <c:v>2338</c:v>
                </c:pt>
                <c:pt idx="82">
                  <c:v>2339</c:v>
                </c:pt>
                <c:pt idx="83">
                  <c:v>2340</c:v>
                </c:pt>
                <c:pt idx="84">
                  <c:v>2341</c:v>
                </c:pt>
                <c:pt idx="85">
                  <c:v>2342</c:v>
                </c:pt>
                <c:pt idx="86">
                  <c:v>2343</c:v>
                </c:pt>
                <c:pt idx="87">
                  <c:v>2344</c:v>
                </c:pt>
                <c:pt idx="88">
                  <c:v>2345</c:v>
                </c:pt>
                <c:pt idx="89">
                  <c:v>2346</c:v>
                </c:pt>
                <c:pt idx="90">
                  <c:v>2347</c:v>
                </c:pt>
                <c:pt idx="91">
                  <c:v>2348</c:v>
                </c:pt>
                <c:pt idx="92">
                  <c:v>2349</c:v>
                </c:pt>
                <c:pt idx="93">
                  <c:v>2350</c:v>
                </c:pt>
                <c:pt idx="94">
                  <c:v>2351</c:v>
                </c:pt>
                <c:pt idx="95">
                  <c:v>2352</c:v>
                </c:pt>
                <c:pt idx="96">
                  <c:v>2353</c:v>
                </c:pt>
                <c:pt idx="97">
                  <c:v>2354</c:v>
                </c:pt>
                <c:pt idx="98">
                  <c:v>2355</c:v>
                </c:pt>
                <c:pt idx="99">
                  <c:v>2356</c:v>
                </c:pt>
                <c:pt idx="100">
                  <c:v>2357</c:v>
                </c:pt>
                <c:pt idx="101">
                  <c:v>2358</c:v>
                </c:pt>
                <c:pt idx="102">
                  <c:v>2359</c:v>
                </c:pt>
                <c:pt idx="103">
                  <c:v>2360</c:v>
                </c:pt>
                <c:pt idx="104">
                  <c:v>2361</c:v>
                </c:pt>
                <c:pt idx="105">
                  <c:v>2362</c:v>
                </c:pt>
                <c:pt idx="106">
                  <c:v>2363</c:v>
                </c:pt>
                <c:pt idx="107">
                  <c:v>2364</c:v>
                </c:pt>
                <c:pt idx="108">
                  <c:v>2365</c:v>
                </c:pt>
                <c:pt idx="109">
                  <c:v>2366</c:v>
                </c:pt>
                <c:pt idx="110">
                  <c:v>2367</c:v>
                </c:pt>
                <c:pt idx="111">
                  <c:v>2368</c:v>
                </c:pt>
                <c:pt idx="112">
                  <c:v>2369</c:v>
                </c:pt>
                <c:pt idx="113">
                  <c:v>2370</c:v>
                </c:pt>
                <c:pt idx="114">
                  <c:v>2371</c:v>
                </c:pt>
                <c:pt idx="115">
                  <c:v>2372</c:v>
                </c:pt>
                <c:pt idx="116">
                  <c:v>2373</c:v>
                </c:pt>
                <c:pt idx="117">
                  <c:v>2374</c:v>
                </c:pt>
                <c:pt idx="118">
                  <c:v>2375</c:v>
                </c:pt>
                <c:pt idx="119">
                  <c:v>2376</c:v>
                </c:pt>
                <c:pt idx="120">
                  <c:v>2377</c:v>
                </c:pt>
                <c:pt idx="121">
                  <c:v>2378</c:v>
                </c:pt>
                <c:pt idx="122">
                  <c:v>2379</c:v>
                </c:pt>
                <c:pt idx="123">
                  <c:v>2380</c:v>
                </c:pt>
                <c:pt idx="124">
                  <c:v>2381</c:v>
                </c:pt>
                <c:pt idx="125">
                  <c:v>2382</c:v>
                </c:pt>
                <c:pt idx="126">
                  <c:v>2383</c:v>
                </c:pt>
                <c:pt idx="127">
                  <c:v>2384</c:v>
                </c:pt>
                <c:pt idx="128">
                  <c:v>2385</c:v>
                </c:pt>
                <c:pt idx="129">
                  <c:v>2386</c:v>
                </c:pt>
                <c:pt idx="130">
                  <c:v>2387</c:v>
                </c:pt>
                <c:pt idx="131">
                  <c:v>2388</c:v>
                </c:pt>
                <c:pt idx="132">
                  <c:v>2389</c:v>
                </c:pt>
                <c:pt idx="133">
                  <c:v>2390</c:v>
                </c:pt>
                <c:pt idx="134">
                  <c:v>2391</c:v>
                </c:pt>
                <c:pt idx="135">
                  <c:v>2392</c:v>
                </c:pt>
                <c:pt idx="136">
                  <c:v>2393</c:v>
                </c:pt>
                <c:pt idx="137">
                  <c:v>2394</c:v>
                </c:pt>
                <c:pt idx="138">
                  <c:v>2395</c:v>
                </c:pt>
                <c:pt idx="139">
                  <c:v>2396</c:v>
                </c:pt>
                <c:pt idx="140">
                  <c:v>2397</c:v>
                </c:pt>
                <c:pt idx="141">
                  <c:v>2398</c:v>
                </c:pt>
                <c:pt idx="142">
                  <c:v>2399</c:v>
                </c:pt>
                <c:pt idx="143">
                  <c:v>2400</c:v>
                </c:pt>
                <c:pt idx="144">
                  <c:v>2401</c:v>
                </c:pt>
                <c:pt idx="145">
                  <c:v>2402</c:v>
                </c:pt>
                <c:pt idx="146">
                  <c:v>2403</c:v>
                </c:pt>
                <c:pt idx="147">
                  <c:v>2404</c:v>
                </c:pt>
                <c:pt idx="148">
                  <c:v>2405</c:v>
                </c:pt>
                <c:pt idx="149">
                  <c:v>2406</c:v>
                </c:pt>
                <c:pt idx="150">
                  <c:v>2407</c:v>
                </c:pt>
                <c:pt idx="151">
                  <c:v>2408</c:v>
                </c:pt>
                <c:pt idx="152">
                  <c:v>2409</c:v>
                </c:pt>
                <c:pt idx="153">
                  <c:v>2410</c:v>
                </c:pt>
                <c:pt idx="154">
                  <c:v>2411</c:v>
                </c:pt>
                <c:pt idx="155">
                  <c:v>2412</c:v>
                </c:pt>
                <c:pt idx="156">
                  <c:v>2413</c:v>
                </c:pt>
                <c:pt idx="157">
                  <c:v>2414</c:v>
                </c:pt>
                <c:pt idx="158">
                  <c:v>2415</c:v>
                </c:pt>
                <c:pt idx="159">
                  <c:v>2416</c:v>
                </c:pt>
                <c:pt idx="160">
                  <c:v>2417</c:v>
                </c:pt>
                <c:pt idx="161">
                  <c:v>2418</c:v>
                </c:pt>
                <c:pt idx="162">
                  <c:v>2419</c:v>
                </c:pt>
                <c:pt idx="163">
                  <c:v>2420</c:v>
                </c:pt>
                <c:pt idx="164">
                  <c:v>2421</c:v>
                </c:pt>
                <c:pt idx="165">
                  <c:v>2422</c:v>
                </c:pt>
                <c:pt idx="166">
                  <c:v>2423</c:v>
                </c:pt>
                <c:pt idx="167">
                  <c:v>2424</c:v>
                </c:pt>
                <c:pt idx="168">
                  <c:v>2425</c:v>
                </c:pt>
                <c:pt idx="169">
                  <c:v>2426</c:v>
                </c:pt>
                <c:pt idx="170">
                  <c:v>2427</c:v>
                </c:pt>
                <c:pt idx="171">
                  <c:v>2428</c:v>
                </c:pt>
                <c:pt idx="172">
                  <c:v>2429</c:v>
                </c:pt>
                <c:pt idx="173">
                  <c:v>2430</c:v>
                </c:pt>
                <c:pt idx="174">
                  <c:v>2431</c:v>
                </c:pt>
                <c:pt idx="175">
                  <c:v>2432</c:v>
                </c:pt>
              </c:numCache>
            </c:numRef>
          </c:xVal>
          <c:yVal>
            <c:numRef>
              <c:f>Graph!$H$2250:$H$2423</c:f>
              <c:numCache>
                <c:formatCode>General</c:formatCode>
                <c:ptCount val="17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90-4AE6-A641-C686AF764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19968"/>
        <c:axId val="1485417088"/>
      </c:scatterChart>
      <c:valAx>
        <c:axId val="1485419968"/>
        <c:scaling>
          <c:orientation val="minMax"/>
          <c:max val="2432"/>
          <c:min val="2257"/>
        </c:scaling>
        <c:delete val="0"/>
        <c:axPos val="b"/>
        <c:numFmt formatCode="General" sourceLinked="1"/>
        <c:majorTickMark val="out"/>
        <c:minorTickMark val="none"/>
        <c:tickLblPos val="nextTo"/>
        <c:crossAx val="1485417088"/>
        <c:crosses val="autoZero"/>
        <c:crossBetween val="midCat"/>
      </c:valAx>
      <c:valAx>
        <c:axId val="14854170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854199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Graph!$A$2426:$A$2623</c:f>
              <c:numCache>
                <c:formatCode>General</c:formatCode>
                <c:ptCount val="198"/>
                <c:pt idx="0">
                  <c:v>2434</c:v>
                </c:pt>
                <c:pt idx="1">
                  <c:v>2435</c:v>
                </c:pt>
                <c:pt idx="2">
                  <c:v>2436</c:v>
                </c:pt>
                <c:pt idx="3">
                  <c:v>2437</c:v>
                </c:pt>
                <c:pt idx="4">
                  <c:v>2438</c:v>
                </c:pt>
                <c:pt idx="5">
                  <c:v>2439</c:v>
                </c:pt>
                <c:pt idx="6">
                  <c:v>2440</c:v>
                </c:pt>
                <c:pt idx="7">
                  <c:v>2441</c:v>
                </c:pt>
                <c:pt idx="8">
                  <c:v>2442</c:v>
                </c:pt>
                <c:pt idx="9">
                  <c:v>2443</c:v>
                </c:pt>
                <c:pt idx="10">
                  <c:v>2444</c:v>
                </c:pt>
                <c:pt idx="11">
                  <c:v>2445</c:v>
                </c:pt>
                <c:pt idx="12">
                  <c:v>2446</c:v>
                </c:pt>
                <c:pt idx="13">
                  <c:v>2447</c:v>
                </c:pt>
                <c:pt idx="14">
                  <c:v>2448</c:v>
                </c:pt>
                <c:pt idx="15">
                  <c:v>2449</c:v>
                </c:pt>
                <c:pt idx="16">
                  <c:v>2450</c:v>
                </c:pt>
                <c:pt idx="17">
                  <c:v>2451</c:v>
                </c:pt>
                <c:pt idx="18">
                  <c:v>2452</c:v>
                </c:pt>
                <c:pt idx="19">
                  <c:v>2453</c:v>
                </c:pt>
                <c:pt idx="20">
                  <c:v>2454</c:v>
                </c:pt>
                <c:pt idx="21">
                  <c:v>2455</c:v>
                </c:pt>
                <c:pt idx="22">
                  <c:v>2456</c:v>
                </c:pt>
                <c:pt idx="23">
                  <c:v>2457</c:v>
                </c:pt>
                <c:pt idx="24">
                  <c:v>2458</c:v>
                </c:pt>
                <c:pt idx="25">
                  <c:v>2459</c:v>
                </c:pt>
                <c:pt idx="26">
                  <c:v>2460</c:v>
                </c:pt>
                <c:pt idx="27">
                  <c:v>2461</c:v>
                </c:pt>
                <c:pt idx="28">
                  <c:v>2462</c:v>
                </c:pt>
                <c:pt idx="29">
                  <c:v>2463</c:v>
                </c:pt>
                <c:pt idx="30">
                  <c:v>2464</c:v>
                </c:pt>
                <c:pt idx="31">
                  <c:v>2465</c:v>
                </c:pt>
                <c:pt idx="32">
                  <c:v>2466</c:v>
                </c:pt>
                <c:pt idx="33">
                  <c:v>2467</c:v>
                </c:pt>
                <c:pt idx="34">
                  <c:v>2468</c:v>
                </c:pt>
                <c:pt idx="35">
                  <c:v>2469</c:v>
                </c:pt>
                <c:pt idx="36">
                  <c:v>2470</c:v>
                </c:pt>
                <c:pt idx="37">
                  <c:v>2471</c:v>
                </c:pt>
                <c:pt idx="38">
                  <c:v>2472</c:v>
                </c:pt>
                <c:pt idx="39">
                  <c:v>2473</c:v>
                </c:pt>
                <c:pt idx="40">
                  <c:v>2474</c:v>
                </c:pt>
                <c:pt idx="41">
                  <c:v>2475</c:v>
                </c:pt>
                <c:pt idx="42">
                  <c:v>2476</c:v>
                </c:pt>
                <c:pt idx="43">
                  <c:v>2477</c:v>
                </c:pt>
                <c:pt idx="44">
                  <c:v>2478</c:v>
                </c:pt>
                <c:pt idx="45">
                  <c:v>2479</c:v>
                </c:pt>
                <c:pt idx="46">
                  <c:v>2480</c:v>
                </c:pt>
                <c:pt idx="47">
                  <c:v>2481</c:v>
                </c:pt>
                <c:pt idx="48">
                  <c:v>2482</c:v>
                </c:pt>
                <c:pt idx="49">
                  <c:v>2483</c:v>
                </c:pt>
                <c:pt idx="50">
                  <c:v>2484</c:v>
                </c:pt>
                <c:pt idx="51">
                  <c:v>2485</c:v>
                </c:pt>
                <c:pt idx="52">
                  <c:v>2486</c:v>
                </c:pt>
                <c:pt idx="53">
                  <c:v>2487</c:v>
                </c:pt>
                <c:pt idx="54">
                  <c:v>2488</c:v>
                </c:pt>
                <c:pt idx="55">
                  <c:v>2489</c:v>
                </c:pt>
                <c:pt idx="56">
                  <c:v>2490</c:v>
                </c:pt>
                <c:pt idx="57">
                  <c:v>2491</c:v>
                </c:pt>
                <c:pt idx="58">
                  <c:v>2492</c:v>
                </c:pt>
                <c:pt idx="59">
                  <c:v>2493</c:v>
                </c:pt>
                <c:pt idx="60">
                  <c:v>2494</c:v>
                </c:pt>
                <c:pt idx="61">
                  <c:v>2495</c:v>
                </c:pt>
                <c:pt idx="62">
                  <c:v>2496</c:v>
                </c:pt>
                <c:pt idx="63">
                  <c:v>2497</c:v>
                </c:pt>
                <c:pt idx="64">
                  <c:v>2498</c:v>
                </c:pt>
                <c:pt idx="65">
                  <c:v>2499</c:v>
                </c:pt>
                <c:pt idx="66">
                  <c:v>2500</c:v>
                </c:pt>
                <c:pt idx="67">
                  <c:v>2501</c:v>
                </c:pt>
                <c:pt idx="68">
                  <c:v>2502</c:v>
                </c:pt>
                <c:pt idx="69">
                  <c:v>2503</c:v>
                </c:pt>
                <c:pt idx="70">
                  <c:v>2504</c:v>
                </c:pt>
                <c:pt idx="71">
                  <c:v>2505</c:v>
                </c:pt>
                <c:pt idx="72">
                  <c:v>2506</c:v>
                </c:pt>
                <c:pt idx="73">
                  <c:v>2507</c:v>
                </c:pt>
                <c:pt idx="74">
                  <c:v>2508</c:v>
                </c:pt>
                <c:pt idx="75">
                  <c:v>2509</c:v>
                </c:pt>
                <c:pt idx="76">
                  <c:v>2510</c:v>
                </c:pt>
                <c:pt idx="77">
                  <c:v>2511</c:v>
                </c:pt>
                <c:pt idx="78">
                  <c:v>2512</c:v>
                </c:pt>
                <c:pt idx="79">
                  <c:v>2513</c:v>
                </c:pt>
                <c:pt idx="80">
                  <c:v>2514</c:v>
                </c:pt>
                <c:pt idx="81">
                  <c:v>2515</c:v>
                </c:pt>
                <c:pt idx="82">
                  <c:v>2516</c:v>
                </c:pt>
                <c:pt idx="83">
                  <c:v>2517</c:v>
                </c:pt>
                <c:pt idx="84">
                  <c:v>2518</c:v>
                </c:pt>
                <c:pt idx="85">
                  <c:v>2519</c:v>
                </c:pt>
                <c:pt idx="86">
                  <c:v>2520</c:v>
                </c:pt>
                <c:pt idx="87">
                  <c:v>2521</c:v>
                </c:pt>
                <c:pt idx="88">
                  <c:v>2522</c:v>
                </c:pt>
                <c:pt idx="89">
                  <c:v>2523</c:v>
                </c:pt>
                <c:pt idx="90">
                  <c:v>2524</c:v>
                </c:pt>
                <c:pt idx="91">
                  <c:v>2525</c:v>
                </c:pt>
                <c:pt idx="92">
                  <c:v>2526</c:v>
                </c:pt>
                <c:pt idx="93">
                  <c:v>2527</c:v>
                </c:pt>
                <c:pt idx="94">
                  <c:v>2528</c:v>
                </c:pt>
                <c:pt idx="95">
                  <c:v>2529</c:v>
                </c:pt>
                <c:pt idx="96">
                  <c:v>2530</c:v>
                </c:pt>
                <c:pt idx="97">
                  <c:v>2531</c:v>
                </c:pt>
                <c:pt idx="98">
                  <c:v>2532</c:v>
                </c:pt>
                <c:pt idx="99">
                  <c:v>2533</c:v>
                </c:pt>
                <c:pt idx="100">
                  <c:v>2534</c:v>
                </c:pt>
                <c:pt idx="101">
                  <c:v>2535</c:v>
                </c:pt>
                <c:pt idx="102">
                  <c:v>2536</c:v>
                </c:pt>
                <c:pt idx="103">
                  <c:v>2537</c:v>
                </c:pt>
                <c:pt idx="104">
                  <c:v>2538</c:v>
                </c:pt>
                <c:pt idx="105">
                  <c:v>2539</c:v>
                </c:pt>
                <c:pt idx="106">
                  <c:v>2540</c:v>
                </c:pt>
                <c:pt idx="107">
                  <c:v>2541</c:v>
                </c:pt>
                <c:pt idx="108">
                  <c:v>2542</c:v>
                </c:pt>
                <c:pt idx="109">
                  <c:v>2543</c:v>
                </c:pt>
                <c:pt idx="110">
                  <c:v>2544</c:v>
                </c:pt>
                <c:pt idx="111">
                  <c:v>2545</c:v>
                </c:pt>
                <c:pt idx="112">
                  <c:v>2546</c:v>
                </c:pt>
                <c:pt idx="113">
                  <c:v>2547</c:v>
                </c:pt>
                <c:pt idx="114">
                  <c:v>2548</c:v>
                </c:pt>
                <c:pt idx="115">
                  <c:v>2549</c:v>
                </c:pt>
                <c:pt idx="116">
                  <c:v>2550</c:v>
                </c:pt>
                <c:pt idx="117">
                  <c:v>2551</c:v>
                </c:pt>
                <c:pt idx="118">
                  <c:v>2552</c:v>
                </c:pt>
                <c:pt idx="119">
                  <c:v>2553</c:v>
                </c:pt>
                <c:pt idx="120">
                  <c:v>2554</c:v>
                </c:pt>
                <c:pt idx="121">
                  <c:v>2555</c:v>
                </c:pt>
                <c:pt idx="122">
                  <c:v>2556</c:v>
                </c:pt>
                <c:pt idx="123">
                  <c:v>2557</c:v>
                </c:pt>
                <c:pt idx="124">
                  <c:v>2558</c:v>
                </c:pt>
                <c:pt idx="125">
                  <c:v>2559</c:v>
                </c:pt>
                <c:pt idx="126">
                  <c:v>2560</c:v>
                </c:pt>
                <c:pt idx="127">
                  <c:v>2561</c:v>
                </c:pt>
                <c:pt idx="128">
                  <c:v>2562</c:v>
                </c:pt>
                <c:pt idx="129">
                  <c:v>2563</c:v>
                </c:pt>
                <c:pt idx="130">
                  <c:v>2564</c:v>
                </c:pt>
                <c:pt idx="131">
                  <c:v>2565</c:v>
                </c:pt>
                <c:pt idx="132">
                  <c:v>2566</c:v>
                </c:pt>
                <c:pt idx="133">
                  <c:v>2567</c:v>
                </c:pt>
                <c:pt idx="134">
                  <c:v>2568</c:v>
                </c:pt>
                <c:pt idx="135">
                  <c:v>2569</c:v>
                </c:pt>
                <c:pt idx="136">
                  <c:v>2570</c:v>
                </c:pt>
                <c:pt idx="137">
                  <c:v>2571</c:v>
                </c:pt>
                <c:pt idx="138">
                  <c:v>2572</c:v>
                </c:pt>
                <c:pt idx="139">
                  <c:v>2573</c:v>
                </c:pt>
                <c:pt idx="140">
                  <c:v>2574</c:v>
                </c:pt>
                <c:pt idx="141">
                  <c:v>2575</c:v>
                </c:pt>
                <c:pt idx="142">
                  <c:v>2576</c:v>
                </c:pt>
                <c:pt idx="143">
                  <c:v>2577</c:v>
                </c:pt>
                <c:pt idx="144">
                  <c:v>2578</c:v>
                </c:pt>
                <c:pt idx="145">
                  <c:v>2579</c:v>
                </c:pt>
                <c:pt idx="146">
                  <c:v>2580</c:v>
                </c:pt>
                <c:pt idx="147">
                  <c:v>2581</c:v>
                </c:pt>
                <c:pt idx="148">
                  <c:v>2582</c:v>
                </c:pt>
                <c:pt idx="149">
                  <c:v>2583</c:v>
                </c:pt>
                <c:pt idx="150">
                  <c:v>2584</c:v>
                </c:pt>
                <c:pt idx="151">
                  <c:v>2585</c:v>
                </c:pt>
                <c:pt idx="152">
                  <c:v>2586</c:v>
                </c:pt>
                <c:pt idx="153">
                  <c:v>2587</c:v>
                </c:pt>
                <c:pt idx="154">
                  <c:v>2588</c:v>
                </c:pt>
                <c:pt idx="155">
                  <c:v>2589</c:v>
                </c:pt>
                <c:pt idx="156">
                  <c:v>2590</c:v>
                </c:pt>
                <c:pt idx="157">
                  <c:v>2591</c:v>
                </c:pt>
                <c:pt idx="158">
                  <c:v>2592</c:v>
                </c:pt>
                <c:pt idx="159">
                  <c:v>2593</c:v>
                </c:pt>
                <c:pt idx="160">
                  <c:v>2594</c:v>
                </c:pt>
                <c:pt idx="161">
                  <c:v>2595</c:v>
                </c:pt>
                <c:pt idx="162">
                  <c:v>2596</c:v>
                </c:pt>
                <c:pt idx="163">
                  <c:v>2597</c:v>
                </c:pt>
                <c:pt idx="164">
                  <c:v>2598</c:v>
                </c:pt>
                <c:pt idx="165">
                  <c:v>2599</c:v>
                </c:pt>
                <c:pt idx="166">
                  <c:v>2600</c:v>
                </c:pt>
                <c:pt idx="167">
                  <c:v>2601</c:v>
                </c:pt>
                <c:pt idx="168">
                  <c:v>2602</c:v>
                </c:pt>
                <c:pt idx="169">
                  <c:v>2603</c:v>
                </c:pt>
                <c:pt idx="170">
                  <c:v>2604</c:v>
                </c:pt>
                <c:pt idx="171">
                  <c:v>2605</c:v>
                </c:pt>
                <c:pt idx="172">
                  <c:v>2606</c:v>
                </c:pt>
                <c:pt idx="173">
                  <c:v>2607</c:v>
                </c:pt>
                <c:pt idx="174">
                  <c:v>2608</c:v>
                </c:pt>
                <c:pt idx="175">
                  <c:v>2609</c:v>
                </c:pt>
                <c:pt idx="176">
                  <c:v>2610</c:v>
                </c:pt>
                <c:pt idx="177">
                  <c:v>2611</c:v>
                </c:pt>
                <c:pt idx="178">
                  <c:v>2612</c:v>
                </c:pt>
                <c:pt idx="179">
                  <c:v>2613</c:v>
                </c:pt>
                <c:pt idx="180">
                  <c:v>2614</c:v>
                </c:pt>
                <c:pt idx="181">
                  <c:v>2615</c:v>
                </c:pt>
                <c:pt idx="182">
                  <c:v>2616</c:v>
                </c:pt>
                <c:pt idx="183">
                  <c:v>2617</c:v>
                </c:pt>
                <c:pt idx="184">
                  <c:v>2618</c:v>
                </c:pt>
                <c:pt idx="185">
                  <c:v>2619</c:v>
                </c:pt>
                <c:pt idx="186">
                  <c:v>2620</c:v>
                </c:pt>
                <c:pt idx="187">
                  <c:v>2621</c:v>
                </c:pt>
                <c:pt idx="188">
                  <c:v>2622</c:v>
                </c:pt>
                <c:pt idx="189">
                  <c:v>2623</c:v>
                </c:pt>
                <c:pt idx="190">
                  <c:v>2624</c:v>
                </c:pt>
                <c:pt idx="191">
                  <c:v>2625</c:v>
                </c:pt>
                <c:pt idx="192">
                  <c:v>2626</c:v>
                </c:pt>
                <c:pt idx="193">
                  <c:v>2627</c:v>
                </c:pt>
                <c:pt idx="194">
                  <c:v>2628</c:v>
                </c:pt>
                <c:pt idx="195">
                  <c:v>2629</c:v>
                </c:pt>
                <c:pt idx="196">
                  <c:v>2630</c:v>
                </c:pt>
                <c:pt idx="197">
                  <c:v>2631</c:v>
                </c:pt>
              </c:numCache>
            </c:numRef>
          </c:xVal>
          <c:yVal>
            <c:numRef>
              <c:f>Graph!$D$2427:$D$2622</c:f>
              <c:numCache>
                <c:formatCode>General</c:formatCode>
                <c:ptCount val="196"/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52-4F6D-A21C-AB6C7EED0E1E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Graph!$A$2426:$A$2623</c:f>
              <c:numCache>
                <c:formatCode>General</c:formatCode>
                <c:ptCount val="198"/>
                <c:pt idx="0">
                  <c:v>2434</c:v>
                </c:pt>
                <c:pt idx="1">
                  <c:v>2435</c:v>
                </c:pt>
                <c:pt idx="2">
                  <c:v>2436</c:v>
                </c:pt>
                <c:pt idx="3">
                  <c:v>2437</c:v>
                </c:pt>
                <c:pt idx="4">
                  <c:v>2438</c:v>
                </c:pt>
                <c:pt idx="5">
                  <c:v>2439</c:v>
                </c:pt>
                <c:pt idx="6">
                  <c:v>2440</c:v>
                </c:pt>
                <c:pt idx="7">
                  <c:v>2441</c:v>
                </c:pt>
                <c:pt idx="8">
                  <c:v>2442</c:v>
                </c:pt>
                <c:pt idx="9">
                  <c:v>2443</c:v>
                </c:pt>
                <c:pt idx="10">
                  <c:v>2444</c:v>
                </c:pt>
                <c:pt idx="11">
                  <c:v>2445</c:v>
                </c:pt>
                <c:pt idx="12">
                  <c:v>2446</c:v>
                </c:pt>
                <c:pt idx="13">
                  <c:v>2447</c:v>
                </c:pt>
                <c:pt idx="14">
                  <c:v>2448</c:v>
                </c:pt>
                <c:pt idx="15">
                  <c:v>2449</c:v>
                </c:pt>
                <c:pt idx="16">
                  <c:v>2450</c:v>
                </c:pt>
                <c:pt idx="17">
                  <c:v>2451</c:v>
                </c:pt>
                <c:pt idx="18">
                  <c:v>2452</c:v>
                </c:pt>
                <c:pt idx="19">
                  <c:v>2453</c:v>
                </c:pt>
                <c:pt idx="20">
                  <c:v>2454</c:v>
                </c:pt>
                <c:pt idx="21">
                  <c:v>2455</c:v>
                </c:pt>
                <c:pt idx="22">
                  <c:v>2456</c:v>
                </c:pt>
                <c:pt idx="23">
                  <c:v>2457</c:v>
                </c:pt>
                <c:pt idx="24">
                  <c:v>2458</c:v>
                </c:pt>
                <c:pt idx="25">
                  <c:v>2459</c:v>
                </c:pt>
                <c:pt idx="26">
                  <c:v>2460</c:v>
                </c:pt>
                <c:pt idx="27">
                  <c:v>2461</c:v>
                </c:pt>
                <c:pt idx="28">
                  <c:v>2462</c:v>
                </c:pt>
                <c:pt idx="29">
                  <c:v>2463</c:v>
                </c:pt>
                <c:pt idx="30">
                  <c:v>2464</c:v>
                </c:pt>
                <c:pt idx="31">
                  <c:v>2465</c:v>
                </c:pt>
                <c:pt idx="32">
                  <c:v>2466</c:v>
                </c:pt>
                <c:pt idx="33">
                  <c:v>2467</c:v>
                </c:pt>
                <c:pt idx="34">
                  <c:v>2468</c:v>
                </c:pt>
                <c:pt idx="35">
                  <c:v>2469</c:v>
                </c:pt>
                <c:pt idx="36">
                  <c:v>2470</c:v>
                </c:pt>
                <c:pt idx="37">
                  <c:v>2471</c:v>
                </c:pt>
                <c:pt idx="38">
                  <c:v>2472</c:v>
                </c:pt>
                <c:pt idx="39">
                  <c:v>2473</c:v>
                </c:pt>
                <c:pt idx="40">
                  <c:v>2474</c:v>
                </c:pt>
                <c:pt idx="41">
                  <c:v>2475</c:v>
                </c:pt>
                <c:pt idx="42">
                  <c:v>2476</c:v>
                </c:pt>
                <c:pt idx="43">
                  <c:v>2477</c:v>
                </c:pt>
                <c:pt idx="44">
                  <c:v>2478</c:v>
                </c:pt>
                <c:pt idx="45">
                  <c:v>2479</c:v>
                </c:pt>
                <c:pt idx="46">
                  <c:v>2480</c:v>
                </c:pt>
                <c:pt idx="47">
                  <c:v>2481</c:v>
                </c:pt>
                <c:pt idx="48">
                  <c:v>2482</c:v>
                </c:pt>
                <c:pt idx="49">
                  <c:v>2483</c:v>
                </c:pt>
                <c:pt idx="50">
                  <c:v>2484</c:v>
                </c:pt>
                <c:pt idx="51">
                  <c:v>2485</c:v>
                </c:pt>
                <c:pt idx="52">
                  <c:v>2486</c:v>
                </c:pt>
                <c:pt idx="53">
                  <c:v>2487</c:v>
                </c:pt>
                <c:pt idx="54">
                  <c:v>2488</c:v>
                </c:pt>
                <c:pt idx="55">
                  <c:v>2489</c:v>
                </c:pt>
                <c:pt idx="56">
                  <c:v>2490</c:v>
                </c:pt>
                <c:pt idx="57">
                  <c:v>2491</c:v>
                </c:pt>
                <c:pt idx="58">
                  <c:v>2492</c:v>
                </c:pt>
                <c:pt idx="59">
                  <c:v>2493</c:v>
                </c:pt>
                <c:pt idx="60">
                  <c:v>2494</c:v>
                </c:pt>
                <c:pt idx="61">
                  <c:v>2495</c:v>
                </c:pt>
                <c:pt idx="62">
                  <c:v>2496</c:v>
                </c:pt>
                <c:pt idx="63">
                  <c:v>2497</c:v>
                </c:pt>
                <c:pt idx="64">
                  <c:v>2498</c:v>
                </c:pt>
                <c:pt idx="65">
                  <c:v>2499</c:v>
                </c:pt>
                <c:pt idx="66">
                  <c:v>2500</c:v>
                </c:pt>
                <c:pt idx="67">
                  <c:v>2501</c:v>
                </c:pt>
                <c:pt idx="68">
                  <c:v>2502</c:v>
                </c:pt>
                <c:pt idx="69">
                  <c:v>2503</c:v>
                </c:pt>
                <c:pt idx="70">
                  <c:v>2504</c:v>
                </c:pt>
                <c:pt idx="71">
                  <c:v>2505</c:v>
                </c:pt>
                <c:pt idx="72">
                  <c:v>2506</c:v>
                </c:pt>
                <c:pt idx="73">
                  <c:v>2507</c:v>
                </c:pt>
                <c:pt idx="74">
                  <c:v>2508</c:v>
                </c:pt>
                <c:pt idx="75">
                  <c:v>2509</c:v>
                </c:pt>
                <c:pt idx="76">
                  <c:v>2510</c:v>
                </c:pt>
                <c:pt idx="77">
                  <c:v>2511</c:v>
                </c:pt>
                <c:pt idx="78">
                  <c:v>2512</c:v>
                </c:pt>
                <c:pt idx="79">
                  <c:v>2513</c:v>
                </c:pt>
                <c:pt idx="80">
                  <c:v>2514</c:v>
                </c:pt>
                <c:pt idx="81">
                  <c:v>2515</c:v>
                </c:pt>
                <c:pt idx="82">
                  <c:v>2516</c:v>
                </c:pt>
                <c:pt idx="83">
                  <c:v>2517</c:v>
                </c:pt>
                <c:pt idx="84">
                  <c:v>2518</c:v>
                </c:pt>
                <c:pt idx="85">
                  <c:v>2519</c:v>
                </c:pt>
                <c:pt idx="86">
                  <c:v>2520</c:v>
                </c:pt>
                <c:pt idx="87">
                  <c:v>2521</c:v>
                </c:pt>
                <c:pt idx="88">
                  <c:v>2522</c:v>
                </c:pt>
                <c:pt idx="89">
                  <c:v>2523</c:v>
                </c:pt>
                <c:pt idx="90">
                  <c:v>2524</c:v>
                </c:pt>
                <c:pt idx="91">
                  <c:v>2525</c:v>
                </c:pt>
                <c:pt idx="92">
                  <c:v>2526</c:v>
                </c:pt>
                <c:pt idx="93">
                  <c:v>2527</c:v>
                </c:pt>
                <c:pt idx="94">
                  <c:v>2528</c:v>
                </c:pt>
                <c:pt idx="95">
                  <c:v>2529</c:v>
                </c:pt>
                <c:pt idx="96">
                  <c:v>2530</c:v>
                </c:pt>
                <c:pt idx="97">
                  <c:v>2531</c:v>
                </c:pt>
                <c:pt idx="98">
                  <c:v>2532</c:v>
                </c:pt>
                <c:pt idx="99">
                  <c:v>2533</c:v>
                </c:pt>
                <c:pt idx="100">
                  <c:v>2534</c:v>
                </c:pt>
                <c:pt idx="101">
                  <c:v>2535</c:v>
                </c:pt>
                <c:pt idx="102">
                  <c:v>2536</c:v>
                </c:pt>
                <c:pt idx="103">
                  <c:v>2537</c:v>
                </c:pt>
                <c:pt idx="104">
                  <c:v>2538</c:v>
                </c:pt>
                <c:pt idx="105">
                  <c:v>2539</c:v>
                </c:pt>
                <c:pt idx="106">
                  <c:v>2540</c:v>
                </c:pt>
                <c:pt idx="107">
                  <c:v>2541</c:v>
                </c:pt>
                <c:pt idx="108">
                  <c:v>2542</c:v>
                </c:pt>
                <c:pt idx="109">
                  <c:v>2543</c:v>
                </c:pt>
                <c:pt idx="110">
                  <c:v>2544</c:v>
                </c:pt>
                <c:pt idx="111">
                  <c:v>2545</c:v>
                </c:pt>
                <c:pt idx="112">
                  <c:v>2546</c:v>
                </c:pt>
                <c:pt idx="113">
                  <c:v>2547</c:v>
                </c:pt>
                <c:pt idx="114">
                  <c:v>2548</c:v>
                </c:pt>
                <c:pt idx="115">
                  <c:v>2549</c:v>
                </c:pt>
                <c:pt idx="116">
                  <c:v>2550</c:v>
                </c:pt>
                <c:pt idx="117">
                  <c:v>2551</c:v>
                </c:pt>
                <c:pt idx="118">
                  <c:v>2552</c:v>
                </c:pt>
                <c:pt idx="119">
                  <c:v>2553</c:v>
                </c:pt>
                <c:pt idx="120">
                  <c:v>2554</c:v>
                </c:pt>
                <c:pt idx="121">
                  <c:v>2555</c:v>
                </c:pt>
                <c:pt idx="122">
                  <c:v>2556</c:v>
                </c:pt>
                <c:pt idx="123">
                  <c:v>2557</c:v>
                </c:pt>
                <c:pt idx="124">
                  <c:v>2558</c:v>
                </c:pt>
                <c:pt idx="125">
                  <c:v>2559</c:v>
                </c:pt>
                <c:pt idx="126">
                  <c:v>2560</c:v>
                </c:pt>
                <c:pt idx="127">
                  <c:v>2561</c:v>
                </c:pt>
                <c:pt idx="128">
                  <c:v>2562</c:v>
                </c:pt>
                <c:pt idx="129">
                  <c:v>2563</c:v>
                </c:pt>
                <c:pt idx="130">
                  <c:v>2564</c:v>
                </c:pt>
                <c:pt idx="131">
                  <c:v>2565</c:v>
                </c:pt>
                <c:pt idx="132">
                  <c:v>2566</c:v>
                </c:pt>
                <c:pt idx="133">
                  <c:v>2567</c:v>
                </c:pt>
                <c:pt idx="134">
                  <c:v>2568</c:v>
                </c:pt>
                <c:pt idx="135">
                  <c:v>2569</c:v>
                </c:pt>
                <c:pt idx="136">
                  <c:v>2570</c:v>
                </c:pt>
                <c:pt idx="137">
                  <c:v>2571</c:v>
                </c:pt>
                <c:pt idx="138">
                  <c:v>2572</c:v>
                </c:pt>
                <c:pt idx="139">
                  <c:v>2573</c:v>
                </c:pt>
                <c:pt idx="140">
                  <c:v>2574</c:v>
                </c:pt>
                <c:pt idx="141">
                  <c:v>2575</c:v>
                </c:pt>
                <c:pt idx="142">
                  <c:v>2576</c:v>
                </c:pt>
                <c:pt idx="143">
                  <c:v>2577</c:v>
                </c:pt>
                <c:pt idx="144">
                  <c:v>2578</c:v>
                </c:pt>
                <c:pt idx="145">
                  <c:v>2579</c:v>
                </c:pt>
                <c:pt idx="146">
                  <c:v>2580</c:v>
                </c:pt>
                <c:pt idx="147">
                  <c:v>2581</c:v>
                </c:pt>
                <c:pt idx="148">
                  <c:v>2582</c:v>
                </c:pt>
                <c:pt idx="149">
                  <c:v>2583</c:v>
                </c:pt>
                <c:pt idx="150">
                  <c:v>2584</c:v>
                </c:pt>
                <c:pt idx="151">
                  <c:v>2585</c:v>
                </c:pt>
                <c:pt idx="152">
                  <c:v>2586</c:v>
                </c:pt>
                <c:pt idx="153">
                  <c:v>2587</c:v>
                </c:pt>
                <c:pt idx="154">
                  <c:v>2588</c:v>
                </c:pt>
                <c:pt idx="155">
                  <c:v>2589</c:v>
                </c:pt>
                <c:pt idx="156">
                  <c:v>2590</c:v>
                </c:pt>
                <c:pt idx="157">
                  <c:v>2591</c:v>
                </c:pt>
                <c:pt idx="158">
                  <c:v>2592</c:v>
                </c:pt>
                <c:pt idx="159">
                  <c:v>2593</c:v>
                </c:pt>
                <c:pt idx="160">
                  <c:v>2594</c:v>
                </c:pt>
                <c:pt idx="161">
                  <c:v>2595</c:v>
                </c:pt>
                <c:pt idx="162">
                  <c:v>2596</c:v>
                </c:pt>
                <c:pt idx="163">
                  <c:v>2597</c:v>
                </c:pt>
                <c:pt idx="164">
                  <c:v>2598</c:v>
                </c:pt>
                <c:pt idx="165">
                  <c:v>2599</c:v>
                </c:pt>
                <c:pt idx="166">
                  <c:v>2600</c:v>
                </c:pt>
                <c:pt idx="167">
                  <c:v>2601</c:v>
                </c:pt>
                <c:pt idx="168">
                  <c:v>2602</c:v>
                </c:pt>
                <c:pt idx="169">
                  <c:v>2603</c:v>
                </c:pt>
                <c:pt idx="170">
                  <c:v>2604</c:v>
                </c:pt>
                <c:pt idx="171">
                  <c:v>2605</c:v>
                </c:pt>
                <c:pt idx="172">
                  <c:v>2606</c:v>
                </c:pt>
                <c:pt idx="173">
                  <c:v>2607</c:v>
                </c:pt>
                <c:pt idx="174">
                  <c:v>2608</c:v>
                </c:pt>
                <c:pt idx="175">
                  <c:v>2609</c:v>
                </c:pt>
                <c:pt idx="176">
                  <c:v>2610</c:v>
                </c:pt>
                <c:pt idx="177">
                  <c:v>2611</c:v>
                </c:pt>
                <c:pt idx="178">
                  <c:v>2612</c:v>
                </c:pt>
                <c:pt idx="179">
                  <c:v>2613</c:v>
                </c:pt>
                <c:pt idx="180">
                  <c:v>2614</c:v>
                </c:pt>
                <c:pt idx="181">
                  <c:v>2615</c:v>
                </c:pt>
                <c:pt idx="182">
                  <c:v>2616</c:v>
                </c:pt>
                <c:pt idx="183">
                  <c:v>2617</c:v>
                </c:pt>
                <c:pt idx="184">
                  <c:v>2618</c:v>
                </c:pt>
                <c:pt idx="185">
                  <c:v>2619</c:v>
                </c:pt>
                <c:pt idx="186">
                  <c:v>2620</c:v>
                </c:pt>
                <c:pt idx="187">
                  <c:v>2621</c:v>
                </c:pt>
                <c:pt idx="188">
                  <c:v>2622</c:v>
                </c:pt>
                <c:pt idx="189">
                  <c:v>2623</c:v>
                </c:pt>
                <c:pt idx="190">
                  <c:v>2624</c:v>
                </c:pt>
                <c:pt idx="191">
                  <c:v>2625</c:v>
                </c:pt>
                <c:pt idx="192">
                  <c:v>2626</c:v>
                </c:pt>
                <c:pt idx="193">
                  <c:v>2627</c:v>
                </c:pt>
                <c:pt idx="194">
                  <c:v>2628</c:v>
                </c:pt>
                <c:pt idx="195">
                  <c:v>2629</c:v>
                </c:pt>
                <c:pt idx="196">
                  <c:v>2630</c:v>
                </c:pt>
                <c:pt idx="197">
                  <c:v>2631</c:v>
                </c:pt>
              </c:numCache>
            </c:numRef>
          </c:xVal>
          <c:yVal>
            <c:numRef>
              <c:f>Graph!$B$2427:$B$2622</c:f>
              <c:numCache>
                <c:formatCode>General</c:formatCode>
                <c:ptCount val="1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52-4F6D-A21C-AB6C7EED0E1E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Graph!$A$2426:$A$2623</c:f>
              <c:numCache>
                <c:formatCode>General</c:formatCode>
                <c:ptCount val="198"/>
                <c:pt idx="0">
                  <c:v>2434</c:v>
                </c:pt>
                <c:pt idx="1">
                  <c:v>2435</c:v>
                </c:pt>
                <c:pt idx="2">
                  <c:v>2436</c:v>
                </c:pt>
                <c:pt idx="3">
                  <c:v>2437</c:v>
                </c:pt>
                <c:pt idx="4">
                  <c:v>2438</c:v>
                </c:pt>
                <c:pt idx="5">
                  <c:v>2439</c:v>
                </c:pt>
                <c:pt idx="6">
                  <c:v>2440</c:v>
                </c:pt>
                <c:pt idx="7">
                  <c:v>2441</c:v>
                </c:pt>
                <c:pt idx="8">
                  <c:v>2442</c:v>
                </c:pt>
                <c:pt idx="9">
                  <c:v>2443</c:v>
                </c:pt>
                <c:pt idx="10">
                  <c:v>2444</c:v>
                </c:pt>
                <c:pt idx="11">
                  <c:v>2445</c:v>
                </c:pt>
                <c:pt idx="12">
                  <c:v>2446</c:v>
                </c:pt>
                <c:pt idx="13">
                  <c:v>2447</c:v>
                </c:pt>
                <c:pt idx="14">
                  <c:v>2448</c:v>
                </c:pt>
                <c:pt idx="15">
                  <c:v>2449</c:v>
                </c:pt>
                <c:pt idx="16">
                  <c:v>2450</c:v>
                </c:pt>
                <c:pt idx="17">
                  <c:v>2451</c:v>
                </c:pt>
                <c:pt idx="18">
                  <c:v>2452</c:v>
                </c:pt>
                <c:pt idx="19">
                  <c:v>2453</c:v>
                </c:pt>
                <c:pt idx="20">
                  <c:v>2454</c:v>
                </c:pt>
                <c:pt idx="21">
                  <c:v>2455</c:v>
                </c:pt>
                <c:pt idx="22">
                  <c:v>2456</c:v>
                </c:pt>
                <c:pt idx="23">
                  <c:v>2457</c:v>
                </c:pt>
                <c:pt idx="24">
                  <c:v>2458</c:v>
                </c:pt>
                <c:pt idx="25">
                  <c:v>2459</c:v>
                </c:pt>
                <c:pt idx="26">
                  <c:v>2460</c:v>
                </c:pt>
                <c:pt idx="27">
                  <c:v>2461</c:v>
                </c:pt>
                <c:pt idx="28">
                  <c:v>2462</c:v>
                </c:pt>
                <c:pt idx="29">
                  <c:v>2463</c:v>
                </c:pt>
                <c:pt idx="30">
                  <c:v>2464</c:v>
                </c:pt>
                <c:pt idx="31">
                  <c:v>2465</c:v>
                </c:pt>
                <c:pt idx="32">
                  <c:v>2466</c:v>
                </c:pt>
                <c:pt idx="33">
                  <c:v>2467</c:v>
                </c:pt>
                <c:pt idx="34">
                  <c:v>2468</c:v>
                </c:pt>
                <c:pt idx="35">
                  <c:v>2469</c:v>
                </c:pt>
                <c:pt idx="36">
                  <c:v>2470</c:v>
                </c:pt>
                <c:pt idx="37">
                  <c:v>2471</c:v>
                </c:pt>
                <c:pt idx="38">
                  <c:v>2472</c:v>
                </c:pt>
                <c:pt idx="39">
                  <c:v>2473</c:v>
                </c:pt>
                <c:pt idx="40">
                  <c:v>2474</c:v>
                </c:pt>
                <c:pt idx="41">
                  <c:v>2475</c:v>
                </c:pt>
                <c:pt idx="42">
                  <c:v>2476</c:v>
                </c:pt>
                <c:pt idx="43">
                  <c:v>2477</c:v>
                </c:pt>
                <c:pt idx="44">
                  <c:v>2478</c:v>
                </c:pt>
                <c:pt idx="45">
                  <c:v>2479</c:v>
                </c:pt>
                <c:pt idx="46">
                  <c:v>2480</c:v>
                </c:pt>
                <c:pt idx="47">
                  <c:v>2481</c:v>
                </c:pt>
                <c:pt idx="48">
                  <c:v>2482</c:v>
                </c:pt>
                <c:pt idx="49">
                  <c:v>2483</c:v>
                </c:pt>
                <c:pt idx="50">
                  <c:v>2484</c:v>
                </c:pt>
                <c:pt idx="51">
                  <c:v>2485</c:v>
                </c:pt>
                <c:pt idx="52">
                  <c:v>2486</c:v>
                </c:pt>
                <c:pt idx="53">
                  <c:v>2487</c:v>
                </c:pt>
                <c:pt idx="54">
                  <c:v>2488</c:v>
                </c:pt>
                <c:pt idx="55">
                  <c:v>2489</c:v>
                </c:pt>
                <c:pt idx="56">
                  <c:v>2490</c:v>
                </c:pt>
                <c:pt idx="57">
                  <c:v>2491</c:v>
                </c:pt>
                <c:pt idx="58">
                  <c:v>2492</c:v>
                </c:pt>
                <c:pt idx="59">
                  <c:v>2493</c:v>
                </c:pt>
                <c:pt idx="60">
                  <c:v>2494</c:v>
                </c:pt>
                <c:pt idx="61">
                  <c:v>2495</c:v>
                </c:pt>
                <c:pt idx="62">
                  <c:v>2496</c:v>
                </c:pt>
                <c:pt idx="63">
                  <c:v>2497</c:v>
                </c:pt>
                <c:pt idx="64">
                  <c:v>2498</c:v>
                </c:pt>
                <c:pt idx="65">
                  <c:v>2499</c:v>
                </c:pt>
                <c:pt idx="66">
                  <c:v>2500</c:v>
                </c:pt>
                <c:pt idx="67">
                  <c:v>2501</c:v>
                </c:pt>
                <c:pt idx="68">
                  <c:v>2502</c:v>
                </c:pt>
                <c:pt idx="69">
                  <c:v>2503</c:v>
                </c:pt>
                <c:pt idx="70">
                  <c:v>2504</c:v>
                </c:pt>
                <c:pt idx="71">
                  <c:v>2505</c:v>
                </c:pt>
                <c:pt idx="72">
                  <c:v>2506</c:v>
                </c:pt>
                <c:pt idx="73">
                  <c:v>2507</c:v>
                </c:pt>
                <c:pt idx="74">
                  <c:v>2508</c:v>
                </c:pt>
                <c:pt idx="75">
                  <c:v>2509</c:v>
                </c:pt>
                <c:pt idx="76">
                  <c:v>2510</c:v>
                </c:pt>
                <c:pt idx="77">
                  <c:v>2511</c:v>
                </c:pt>
                <c:pt idx="78">
                  <c:v>2512</c:v>
                </c:pt>
                <c:pt idx="79">
                  <c:v>2513</c:v>
                </c:pt>
                <c:pt idx="80">
                  <c:v>2514</c:v>
                </c:pt>
                <c:pt idx="81">
                  <c:v>2515</c:v>
                </c:pt>
                <c:pt idx="82">
                  <c:v>2516</c:v>
                </c:pt>
                <c:pt idx="83">
                  <c:v>2517</c:v>
                </c:pt>
                <c:pt idx="84">
                  <c:v>2518</c:v>
                </c:pt>
                <c:pt idx="85">
                  <c:v>2519</c:v>
                </c:pt>
                <c:pt idx="86">
                  <c:v>2520</c:v>
                </c:pt>
                <c:pt idx="87">
                  <c:v>2521</c:v>
                </c:pt>
                <c:pt idx="88">
                  <c:v>2522</c:v>
                </c:pt>
                <c:pt idx="89">
                  <c:v>2523</c:v>
                </c:pt>
                <c:pt idx="90">
                  <c:v>2524</c:v>
                </c:pt>
                <c:pt idx="91">
                  <c:v>2525</c:v>
                </c:pt>
                <c:pt idx="92">
                  <c:v>2526</c:v>
                </c:pt>
                <c:pt idx="93">
                  <c:v>2527</c:v>
                </c:pt>
                <c:pt idx="94">
                  <c:v>2528</c:v>
                </c:pt>
                <c:pt idx="95">
                  <c:v>2529</c:v>
                </c:pt>
                <c:pt idx="96">
                  <c:v>2530</c:v>
                </c:pt>
                <c:pt idx="97">
                  <c:v>2531</c:v>
                </c:pt>
                <c:pt idx="98">
                  <c:v>2532</c:v>
                </c:pt>
                <c:pt idx="99">
                  <c:v>2533</c:v>
                </c:pt>
                <c:pt idx="100">
                  <c:v>2534</c:v>
                </c:pt>
                <c:pt idx="101">
                  <c:v>2535</c:v>
                </c:pt>
                <c:pt idx="102">
                  <c:v>2536</c:v>
                </c:pt>
                <c:pt idx="103">
                  <c:v>2537</c:v>
                </c:pt>
                <c:pt idx="104">
                  <c:v>2538</c:v>
                </c:pt>
                <c:pt idx="105">
                  <c:v>2539</c:v>
                </c:pt>
                <c:pt idx="106">
                  <c:v>2540</c:v>
                </c:pt>
                <c:pt idx="107">
                  <c:v>2541</c:v>
                </c:pt>
                <c:pt idx="108">
                  <c:v>2542</c:v>
                </c:pt>
                <c:pt idx="109">
                  <c:v>2543</c:v>
                </c:pt>
                <c:pt idx="110">
                  <c:v>2544</c:v>
                </c:pt>
                <c:pt idx="111">
                  <c:v>2545</c:v>
                </c:pt>
                <c:pt idx="112">
                  <c:v>2546</c:v>
                </c:pt>
                <c:pt idx="113">
                  <c:v>2547</c:v>
                </c:pt>
                <c:pt idx="114">
                  <c:v>2548</c:v>
                </c:pt>
                <c:pt idx="115">
                  <c:v>2549</c:v>
                </c:pt>
                <c:pt idx="116">
                  <c:v>2550</c:v>
                </c:pt>
                <c:pt idx="117">
                  <c:v>2551</c:v>
                </c:pt>
                <c:pt idx="118">
                  <c:v>2552</c:v>
                </c:pt>
                <c:pt idx="119">
                  <c:v>2553</c:v>
                </c:pt>
                <c:pt idx="120">
                  <c:v>2554</c:v>
                </c:pt>
                <c:pt idx="121">
                  <c:v>2555</c:v>
                </c:pt>
                <c:pt idx="122">
                  <c:v>2556</c:v>
                </c:pt>
                <c:pt idx="123">
                  <c:v>2557</c:v>
                </c:pt>
                <c:pt idx="124">
                  <c:v>2558</c:v>
                </c:pt>
                <c:pt idx="125">
                  <c:v>2559</c:v>
                </c:pt>
                <c:pt idx="126">
                  <c:v>2560</c:v>
                </c:pt>
                <c:pt idx="127">
                  <c:v>2561</c:v>
                </c:pt>
                <c:pt idx="128">
                  <c:v>2562</c:v>
                </c:pt>
                <c:pt idx="129">
                  <c:v>2563</c:v>
                </c:pt>
                <c:pt idx="130">
                  <c:v>2564</c:v>
                </c:pt>
                <c:pt idx="131">
                  <c:v>2565</c:v>
                </c:pt>
                <c:pt idx="132">
                  <c:v>2566</c:v>
                </c:pt>
                <c:pt idx="133">
                  <c:v>2567</c:v>
                </c:pt>
                <c:pt idx="134">
                  <c:v>2568</c:v>
                </c:pt>
                <c:pt idx="135">
                  <c:v>2569</c:v>
                </c:pt>
                <c:pt idx="136">
                  <c:v>2570</c:v>
                </c:pt>
                <c:pt idx="137">
                  <c:v>2571</c:v>
                </c:pt>
                <c:pt idx="138">
                  <c:v>2572</c:v>
                </c:pt>
                <c:pt idx="139">
                  <c:v>2573</c:v>
                </c:pt>
                <c:pt idx="140">
                  <c:v>2574</c:v>
                </c:pt>
                <c:pt idx="141">
                  <c:v>2575</c:v>
                </c:pt>
                <c:pt idx="142">
                  <c:v>2576</c:v>
                </c:pt>
                <c:pt idx="143">
                  <c:v>2577</c:v>
                </c:pt>
                <c:pt idx="144">
                  <c:v>2578</c:v>
                </c:pt>
                <c:pt idx="145">
                  <c:v>2579</c:v>
                </c:pt>
                <c:pt idx="146">
                  <c:v>2580</c:v>
                </c:pt>
                <c:pt idx="147">
                  <c:v>2581</c:v>
                </c:pt>
                <c:pt idx="148">
                  <c:v>2582</c:v>
                </c:pt>
                <c:pt idx="149">
                  <c:v>2583</c:v>
                </c:pt>
                <c:pt idx="150">
                  <c:v>2584</c:v>
                </c:pt>
                <c:pt idx="151">
                  <c:v>2585</c:v>
                </c:pt>
                <c:pt idx="152">
                  <c:v>2586</c:v>
                </c:pt>
                <c:pt idx="153">
                  <c:v>2587</c:v>
                </c:pt>
                <c:pt idx="154">
                  <c:v>2588</c:v>
                </c:pt>
                <c:pt idx="155">
                  <c:v>2589</c:v>
                </c:pt>
                <c:pt idx="156">
                  <c:v>2590</c:v>
                </c:pt>
                <c:pt idx="157">
                  <c:v>2591</c:v>
                </c:pt>
                <c:pt idx="158">
                  <c:v>2592</c:v>
                </c:pt>
                <c:pt idx="159">
                  <c:v>2593</c:v>
                </c:pt>
                <c:pt idx="160">
                  <c:v>2594</c:v>
                </c:pt>
                <c:pt idx="161">
                  <c:v>2595</c:v>
                </c:pt>
                <c:pt idx="162">
                  <c:v>2596</c:v>
                </c:pt>
                <c:pt idx="163">
                  <c:v>2597</c:v>
                </c:pt>
                <c:pt idx="164">
                  <c:v>2598</c:v>
                </c:pt>
                <c:pt idx="165">
                  <c:v>2599</c:v>
                </c:pt>
                <c:pt idx="166">
                  <c:v>2600</c:v>
                </c:pt>
                <c:pt idx="167">
                  <c:v>2601</c:v>
                </c:pt>
                <c:pt idx="168">
                  <c:v>2602</c:v>
                </c:pt>
                <c:pt idx="169">
                  <c:v>2603</c:v>
                </c:pt>
                <c:pt idx="170">
                  <c:v>2604</c:v>
                </c:pt>
                <c:pt idx="171">
                  <c:v>2605</c:v>
                </c:pt>
                <c:pt idx="172">
                  <c:v>2606</c:v>
                </c:pt>
                <c:pt idx="173">
                  <c:v>2607</c:v>
                </c:pt>
                <c:pt idx="174">
                  <c:v>2608</c:v>
                </c:pt>
                <c:pt idx="175">
                  <c:v>2609</c:v>
                </c:pt>
                <c:pt idx="176">
                  <c:v>2610</c:v>
                </c:pt>
                <c:pt idx="177">
                  <c:v>2611</c:v>
                </c:pt>
                <c:pt idx="178">
                  <c:v>2612</c:v>
                </c:pt>
                <c:pt idx="179">
                  <c:v>2613</c:v>
                </c:pt>
                <c:pt idx="180">
                  <c:v>2614</c:v>
                </c:pt>
                <c:pt idx="181">
                  <c:v>2615</c:v>
                </c:pt>
                <c:pt idx="182">
                  <c:v>2616</c:v>
                </c:pt>
                <c:pt idx="183">
                  <c:v>2617</c:v>
                </c:pt>
                <c:pt idx="184">
                  <c:v>2618</c:v>
                </c:pt>
                <c:pt idx="185">
                  <c:v>2619</c:v>
                </c:pt>
                <c:pt idx="186">
                  <c:v>2620</c:v>
                </c:pt>
                <c:pt idx="187">
                  <c:v>2621</c:v>
                </c:pt>
                <c:pt idx="188">
                  <c:v>2622</c:v>
                </c:pt>
                <c:pt idx="189">
                  <c:v>2623</c:v>
                </c:pt>
                <c:pt idx="190">
                  <c:v>2624</c:v>
                </c:pt>
                <c:pt idx="191">
                  <c:v>2625</c:v>
                </c:pt>
                <c:pt idx="192">
                  <c:v>2626</c:v>
                </c:pt>
                <c:pt idx="193">
                  <c:v>2627</c:v>
                </c:pt>
                <c:pt idx="194">
                  <c:v>2628</c:v>
                </c:pt>
                <c:pt idx="195">
                  <c:v>2629</c:v>
                </c:pt>
                <c:pt idx="196">
                  <c:v>2630</c:v>
                </c:pt>
                <c:pt idx="197">
                  <c:v>2631</c:v>
                </c:pt>
              </c:numCache>
            </c:numRef>
          </c:xVal>
          <c:yVal>
            <c:numRef>
              <c:f>Graph!$C$2427:$C$2622</c:f>
              <c:numCache>
                <c:formatCode>General</c:formatCode>
                <c:ptCount val="196"/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52-4F6D-A21C-AB6C7EED0E1E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Graph!$A$2426:$A$2623</c:f>
              <c:numCache>
                <c:formatCode>General</c:formatCode>
                <c:ptCount val="198"/>
                <c:pt idx="0">
                  <c:v>2434</c:v>
                </c:pt>
                <c:pt idx="1">
                  <c:v>2435</c:v>
                </c:pt>
                <c:pt idx="2">
                  <c:v>2436</c:v>
                </c:pt>
                <c:pt idx="3">
                  <c:v>2437</c:v>
                </c:pt>
                <c:pt idx="4">
                  <c:v>2438</c:v>
                </c:pt>
                <c:pt idx="5">
                  <c:v>2439</c:v>
                </c:pt>
                <c:pt idx="6">
                  <c:v>2440</c:v>
                </c:pt>
                <c:pt idx="7">
                  <c:v>2441</c:v>
                </c:pt>
                <c:pt idx="8">
                  <c:v>2442</c:v>
                </c:pt>
                <c:pt idx="9">
                  <c:v>2443</c:v>
                </c:pt>
                <c:pt idx="10">
                  <c:v>2444</c:v>
                </c:pt>
                <c:pt idx="11">
                  <c:v>2445</c:v>
                </c:pt>
                <c:pt idx="12">
                  <c:v>2446</c:v>
                </c:pt>
                <c:pt idx="13">
                  <c:v>2447</c:v>
                </c:pt>
                <c:pt idx="14">
                  <c:v>2448</c:v>
                </c:pt>
                <c:pt idx="15">
                  <c:v>2449</c:v>
                </c:pt>
                <c:pt idx="16">
                  <c:v>2450</c:v>
                </c:pt>
                <c:pt idx="17">
                  <c:v>2451</c:v>
                </c:pt>
                <c:pt idx="18">
                  <c:v>2452</c:v>
                </c:pt>
                <c:pt idx="19">
                  <c:v>2453</c:v>
                </c:pt>
                <c:pt idx="20">
                  <c:v>2454</c:v>
                </c:pt>
                <c:pt idx="21">
                  <c:v>2455</c:v>
                </c:pt>
                <c:pt idx="22">
                  <c:v>2456</c:v>
                </c:pt>
                <c:pt idx="23">
                  <c:v>2457</c:v>
                </c:pt>
                <c:pt idx="24">
                  <c:v>2458</c:v>
                </c:pt>
                <c:pt idx="25">
                  <c:v>2459</c:v>
                </c:pt>
                <c:pt idx="26">
                  <c:v>2460</c:v>
                </c:pt>
                <c:pt idx="27">
                  <c:v>2461</c:v>
                </c:pt>
                <c:pt idx="28">
                  <c:v>2462</c:v>
                </c:pt>
                <c:pt idx="29">
                  <c:v>2463</c:v>
                </c:pt>
                <c:pt idx="30">
                  <c:v>2464</c:v>
                </c:pt>
                <c:pt idx="31">
                  <c:v>2465</c:v>
                </c:pt>
                <c:pt idx="32">
                  <c:v>2466</c:v>
                </c:pt>
                <c:pt idx="33">
                  <c:v>2467</c:v>
                </c:pt>
                <c:pt idx="34">
                  <c:v>2468</c:v>
                </c:pt>
                <c:pt idx="35">
                  <c:v>2469</c:v>
                </c:pt>
                <c:pt idx="36">
                  <c:v>2470</c:v>
                </c:pt>
                <c:pt idx="37">
                  <c:v>2471</c:v>
                </c:pt>
                <c:pt idx="38">
                  <c:v>2472</c:v>
                </c:pt>
                <c:pt idx="39">
                  <c:v>2473</c:v>
                </c:pt>
                <c:pt idx="40">
                  <c:v>2474</c:v>
                </c:pt>
                <c:pt idx="41">
                  <c:v>2475</c:v>
                </c:pt>
                <c:pt idx="42">
                  <c:v>2476</c:v>
                </c:pt>
                <c:pt idx="43">
                  <c:v>2477</c:v>
                </c:pt>
                <c:pt idx="44">
                  <c:v>2478</c:v>
                </c:pt>
                <c:pt idx="45">
                  <c:v>2479</c:v>
                </c:pt>
                <c:pt idx="46">
                  <c:v>2480</c:v>
                </c:pt>
                <c:pt idx="47">
                  <c:v>2481</c:v>
                </c:pt>
                <c:pt idx="48">
                  <c:v>2482</c:v>
                </c:pt>
                <c:pt idx="49">
                  <c:v>2483</c:v>
                </c:pt>
                <c:pt idx="50">
                  <c:v>2484</c:v>
                </c:pt>
                <c:pt idx="51">
                  <c:v>2485</c:v>
                </c:pt>
                <c:pt idx="52">
                  <c:v>2486</c:v>
                </c:pt>
                <c:pt idx="53">
                  <c:v>2487</c:v>
                </c:pt>
                <c:pt idx="54">
                  <c:v>2488</c:v>
                </c:pt>
                <c:pt idx="55">
                  <c:v>2489</c:v>
                </c:pt>
                <c:pt idx="56">
                  <c:v>2490</c:v>
                </c:pt>
                <c:pt idx="57">
                  <c:v>2491</c:v>
                </c:pt>
                <c:pt idx="58">
                  <c:v>2492</c:v>
                </c:pt>
                <c:pt idx="59">
                  <c:v>2493</c:v>
                </c:pt>
                <c:pt idx="60">
                  <c:v>2494</c:v>
                </c:pt>
                <c:pt idx="61">
                  <c:v>2495</c:v>
                </c:pt>
                <c:pt idx="62">
                  <c:v>2496</c:v>
                </c:pt>
                <c:pt idx="63">
                  <c:v>2497</c:v>
                </c:pt>
                <c:pt idx="64">
                  <c:v>2498</c:v>
                </c:pt>
                <c:pt idx="65">
                  <c:v>2499</c:v>
                </c:pt>
                <c:pt idx="66">
                  <c:v>2500</c:v>
                </c:pt>
                <c:pt idx="67">
                  <c:v>2501</c:v>
                </c:pt>
                <c:pt idx="68">
                  <c:v>2502</c:v>
                </c:pt>
                <c:pt idx="69">
                  <c:v>2503</c:v>
                </c:pt>
                <c:pt idx="70">
                  <c:v>2504</c:v>
                </c:pt>
                <c:pt idx="71">
                  <c:v>2505</c:v>
                </c:pt>
                <c:pt idx="72">
                  <c:v>2506</c:v>
                </c:pt>
                <c:pt idx="73">
                  <c:v>2507</c:v>
                </c:pt>
                <c:pt idx="74">
                  <c:v>2508</c:v>
                </c:pt>
                <c:pt idx="75">
                  <c:v>2509</c:v>
                </c:pt>
                <c:pt idx="76">
                  <c:v>2510</c:v>
                </c:pt>
                <c:pt idx="77">
                  <c:v>2511</c:v>
                </c:pt>
                <c:pt idx="78">
                  <c:v>2512</c:v>
                </c:pt>
                <c:pt idx="79">
                  <c:v>2513</c:v>
                </c:pt>
                <c:pt idx="80">
                  <c:v>2514</c:v>
                </c:pt>
                <c:pt idx="81">
                  <c:v>2515</c:v>
                </c:pt>
                <c:pt idx="82">
                  <c:v>2516</c:v>
                </c:pt>
                <c:pt idx="83">
                  <c:v>2517</c:v>
                </c:pt>
                <c:pt idx="84">
                  <c:v>2518</c:v>
                </c:pt>
                <c:pt idx="85">
                  <c:v>2519</c:v>
                </c:pt>
                <c:pt idx="86">
                  <c:v>2520</c:v>
                </c:pt>
                <c:pt idx="87">
                  <c:v>2521</c:v>
                </c:pt>
                <c:pt idx="88">
                  <c:v>2522</c:v>
                </c:pt>
                <c:pt idx="89">
                  <c:v>2523</c:v>
                </c:pt>
                <c:pt idx="90">
                  <c:v>2524</c:v>
                </c:pt>
                <c:pt idx="91">
                  <c:v>2525</c:v>
                </c:pt>
                <c:pt idx="92">
                  <c:v>2526</c:v>
                </c:pt>
                <c:pt idx="93">
                  <c:v>2527</c:v>
                </c:pt>
                <c:pt idx="94">
                  <c:v>2528</c:v>
                </c:pt>
                <c:pt idx="95">
                  <c:v>2529</c:v>
                </c:pt>
                <c:pt idx="96">
                  <c:v>2530</c:v>
                </c:pt>
                <c:pt idx="97">
                  <c:v>2531</c:v>
                </c:pt>
                <c:pt idx="98">
                  <c:v>2532</c:v>
                </c:pt>
                <c:pt idx="99">
                  <c:v>2533</c:v>
                </c:pt>
                <c:pt idx="100">
                  <c:v>2534</c:v>
                </c:pt>
                <c:pt idx="101">
                  <c:v>2535</c:v>
                </c:pt>
                <c:pt idx="102">
                  <c:v>2536</c:v>
                </c:pt>
                <c:pt idx="103">
                  <c:v>2537</c:v>
                </c:pt>
                <c:pt idx="104">
                  <c:v>2538</c:v>
                </c:pt>
                <c:pt idx="105">
                  <c:v>2539</c:v>
                </c:pt>
                <c:pt idx="106">
                  <c:v>2540</c:v>
                </c:pt>
                <c:pt idx="107">
                  <c:v>2541</c:v>
                </c:pt>
                <c:pt idx="108">
                  <c:v>2542</c:v>
                </c:pt>
                <c:pt idx="109">
                  <c:v>2543</c:v>
                </c:pt>
                <c:pt idx="110">
                  <c:v>2544</c:v>
                </c:pt>
                <c:pt idx="111">
                  <c:v>2545</c:v>
                </c:pt>
                <c:pt idx="112">
                  <c:v>2546</c:v>
                </c:pt>
                <c:pt idx="113">
                  <c:v>2547</c:v>
                </c:pt>
                <c:pt idx="114">
                  <c:v>2548</c:v>
                </c:pt>
                <c:pt idx="115">
                  <c:v>2549</c:v>
                </c:pt>
                <c:pt idx="116">
                  <c:v>2550</c:v>
                </c:pt>
                <c:pt idx="117">
                  <c:v>2551</c:v>
                </c:pt>
                <c:pt idx="118">
                  <c:v>2552</c:v>
                </c:pt>
                <c:pt idx="119">
                  <c:v>2553</c:v>
                </c:pt>
                <c:pt idx="120">
                  <c:v>2554</c:v>
                </c:pt>
                <c:pt idx="121">
                  <c:v>2555</c:v>
                </c:pt>
                <c:pt idx="122">
                  <c:v>2556</c:v>
                </c:pt>
                <c:pt idx="123">
                  <c:v>2557</c:v>
                </c:pt>
                <c:pt idx="124">
                  <c:v>2558</c:v>
                </c:pt>
                <c:pt idx="125">
                  <c:v>2559</c:v>
                </c:pt>
                <c:pt idx="126">
                  <c:v>2560</c:v>
                </c:pt>
                <c:pt idx="127">
                  <c:v>2561</c:v>
                </c:pt>
                <c:pt idx="128">
                  <c:v>2562</c:v>
                </c:pt>
                <c:pt idx="129">
                  <c:v>2563</c:v>
                </c:pt>
                <c:pt idx="130">
                  <c:v>2564</c:v>
                </c:pt>
                <c:pt idx="131">
                  <c:v>2565</c:v>
                </c:pt>
                <c:pt idx="132">
                  <c:v>2566</c:v>
                </c:pt>
                <c:pt idx="133">
                  <c:v>2567</c:v>
                </c:pt>
                <c:pt idx="134">
                  <c:v>2568</c:v>
                </c:pt>
                <c:pt idx="135">
                  <c:v>2569</c:v>
                </c:pt>
                <c:pt idx="136">
                  <c:v>2570</c:v>
                </c:pt>
                <c:pt idx="137">
                  <c:v>2571</c:v>
                </c:pt>
                <c:pt idx="138">
                  <c:v>2572</c:v>
                </c:pt>
                <c:pt idx="139">
                  <c:v>2573</c:v>
                </c:pt>
                <c:pt idx="140">
                  <c:v>2574</c:v>
                </c:pt>
                <c:pt idx="141">
                  <c:v>2575</c:v>
                </c:pt>
                <c:pt idx="142">
                  <c:v>2576</c:v>
                </c:pt>
                <c:pt idx="143">
                  <c:v>2577</c:v>
                </c:pt>
                <c:pt idx="144">
                  <c:v>2578</c:v>
                </c:pt>
                <c:pt idx="145">
                  <c:v>2579</c:v>
                </c:pt>
                <c:pt idx="146">
                  <c:v>2580</c:v>
                </c:pt>
                <c:pt idx="147">
                  <c:v>2581</c:v>
                </c:pt>
                <c:pt idx="148">
                  <c:v>2582</c:v>
                </c:pt>
                <c:pt idx="149">
                  <c:v>2583</c:v>
                </c:pt>
                <c:pt idx="150">
                  <c:v>2584</c:v>
                </c:pt>
                <c:pt idx="151">
                  <c:v>2585</c:v>
                </c:pt>
                <c:pt idx="152">
                  <c:v>2586</c:v>
                </c:pt>
                <c:pt idx="153">
                  <c:v>2587</c:v>
                </c:pt>
                <c:pt idx="154">
                  <c:v>2588</c:v>
                </c:pt>
                <c:pt idx="155">
                  <c:v>2589</c:v>
                </c:pt>
                <c:pt idx="156">
                  <c:v>2590</c:v>
                </c:pt>
                <c:pt idx="157">
                  <c:v>2591</c:v>
                </c:pt>
                <c:pt idx="158">
                  <c:v>2592</c:v>
                </c:pt>
                <c:pt idx="159">
                  <c:v>2593</c:v>
                </c:pt>
                <c:pt idx="160">
                  <c:v>2594</c:v>
                </c:pt>
                <c:pt idx="161">
                  <c:v>2595</c:v>
                </c:pt>
                <c:pt idx="162">
                  <c:v>2596</c:v>
                </c:pt>
                <c:pt idx="163">
                  <c:v>2597</c:v>
                </c:pt>
                <c:pt idx="164">
                  <c:v>2598</c:v>
                </c:pt>
                <c:pt idx="165">
                  <c:v>2599</c:v>
                </c:pt>
                <c:pt idx="166">
                  <c:v>2600</c:v>
                </c:pt>
                <c:pt idx="167">
                  <c:v>2601</c:v>
                </c:pt>
                <c:pt idx="168">
                  <c:v>2602</c:v>
                </c:pt>
                <c:pt idx="169">
                  <c:v>2603</c:v>
                </c:pt>
                <c:pt idx="170">
                  <c:v>2604</c:v>
                </c:pt>
                <c:pt idx="171">
                  <c:v>2605</c:v>
                </c:pt>
                <c:pt idx="172">
                  <c:v>2606</c:v>
                </c:pt>
                <c:pt idx="173">
                  <c:v>2607</c:v>
                </c:pt>
                <c:pt idx="174">
                  <c:v>2608</c:v>
                </c:pt>
                <c:pt idx="175">
                  <c:v>2609</c:v>
                </c:pt>
                <c:pt idx="176">
                  <c:v>2610</c:v>
                </c:pt>
                <c:pt idx="177">
                  <c:v>2611</c:v>
                </c:pt>
                <c:pt idx="178">
                  <c:v>2612</c:v>
                </c:pt>
                <c:pt idx="179">
                  <c:v>2613</c:v>
                </c:pt>
                <c:pt idx="180">
                  <c:v>2614</c:v>
                </c:pt>
                <c:pt idx="181">
                  <c:v>2615</c:v>
                </c:pt>
                <c:pt idx="182">
                  <c:v>2616</c:v>
                </c:pt>
                <c:pt idx="183">
                  <c:v>2617</c:v>
                </c:pt>
                <c:pt idx="184">
                  <c:v>2618</c:v>
                </c:pt>
                <c:pt idx="185">
                  <c:v>2619</c:v>
                </c:pt>
                <c:pt idx="186">
                  <c:v>2620</c:v>
                </c:pt>
                <c:pt idx="187">
                  <c:v>2621</c:v>
                </c:pt>
                <c:pt idx="188">
                  <c:v>2622</c:v>
                </c:pt>
                <c:pt idx="189">
                  <c:v>2623</c:v>
                </c:pt>
                <c:pt idx="190">
                  <c:v>2624</c:v>
                </c:pt>
                <c:pt idx="191">
                  <c:v>2625</c:v>
                </c:pt>
                <c:pt idx="192">
                  <c:v>2626</c:v>
                </c:pt>
                <c:pt idx="193">
                  <c:v>2627</c:v>
                </c:pt>
                <c:pt idx="194">
                  <c:v>2628</c:v>
                </c:pt>
                <c:pt idx="195">
                  <c:v>2629</c:v>
                </c:pt>
                <c:pt idx="196">
                  <c:v>2630</c:v>
                </c:pt>
                <c:pt idx="197">
                  <c:v>2631</c:v>
                </c:pt>
              </c:numCache>
            </c:numRef>
          </c:xVal>
          <c:yVal>
            <c:numRef>
              <c:f>Graph!$E$2427:$E$2622</c:f>
              <c:numCache>
                <c:formatCode>General</c:formatCode>
                <c:ptCount val="196"/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952-4F6D-A21C-AB6C7EED0E1E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Graph!$A$2426:$A$2623</c:f>
              <c:numCache>
                <c:formatCode>General</c:formatCode>
                <c:ptCount val="198"/>
                <c:pt idx="0">
                  <c:v>2434</c:v>
                </c:pt>
                <c:pt idx="1">
                  <c:v>2435</c:v>
                </c:pt>
                <c:pt idx="2">
                  <c:v>2436</c:v>
                </c:pt>
                <c:pt idx="3">
                  <c:v>2437</c:v>
                </c:pt>
                <c:pt idx="4">
                  <c:v>2438</c:v>
                </c:pt>
                <c:pt idx="5">
                  <c:v>2439</c:v>
                </c:pt>
                <c:pt idx="6">
                  <c:v>2440</c:v>
                </c:pt>
                <c:pt idx="7">
                  <c:v>2441</c:v>
                </c:pt>
                <c:pt idx="8">
                  <c:v>2442</c:v>
                </c:pt>
                <c:pt idx="9">
                  <c:v>2443</c:v>
                </c:pt>
                <c:pt idx="10">
                  <c:v>2444</c:v>
                </c:pt>
                <c:pt idx="11">
                  <c:v>2445</c:v>
                </c:pt>
                <c:pt idx="12">
                  <c:v>2446</c:v>
                </c:pt>
                <c:pt idx="13">
                  <c:v>2447</c:v>
                </c:pt>
                <c:pt idx="14">
                  <c:v>2448</c:v>
                </c:pt>
                <c:pt idx="15">
                  <c:v>2449</c:v>
                </c:pt>
                <c:pt idx="16">
                  <c:v>2450</c:v>
                </c:pt>
                <c:pt idx="17">
                  <c:v>2451</c:v>
                </c:pt>
                <c:pt idx="18">
                  <c:v>2452</c:v>
                </c:pt>
                <c:pt idx="19">
                  <c:v>2453</c:v>
                </c:pt>
                <c:pt idx="20">
                  <c:v>2454</c:v>
                </c:pt>
                <c:pt idx="21">
                  <c:v>2455</c:v>
                </c:pt>
                <c:pt idx="22">
                  <c:v>2456</c:v>
                </c:pt>
                <c:pt idx="23">
                  <c:v>2457</c:v>
                </c:pt>
                <c:pt idx="24">
                  <c:v>2458</c:v>
                </c:pt>
                <c:pt idx="25">
                  <c:v>2459</c:v>
                </c:pt>
                <c:pt idx="26">
                  <c:v>2460</c:v>
                </c:pt>
                <c:pt idx="27">
                  <c:v>2461</c:v>
                </c:pt>
                <c:pt idx="28">
                  <c:v>2462</c:v>
                </c:pt>
                <c:pt idx="29">
                  <c:v>2463</c:v>
                </c:pt>
                <c:pt idx="30">
                  <c:v>2464</c:v>
                </c:pt>
                <c:pt idx="31">
                  <c:v>2465</c:v>
                </c:pt>
                <c:pt idx="32">
                  <c:v>2466</c:v>
                </c:pt>
                <c:pt idx="33">
                  <c:v>2467</c:v>
                </c:pt>
                <c:pt idx="34">
                  <c:v>2468</c:v>
                </c:pt>
                <c:pt idx="35">
                  <c:v>2469</c:v>
                </c:pt>
                <c:pt idx="36">
                  <c:v>2470</c:v>
                </c:pt>
                <c:pt idx="37">
                  <c:v>2471</c:v>
                </c:pt>
                <c:pt idx="38">
                  <c:v>2472</c:v>
                </c:pt>
                <c:pt idx="39">
                  <c:v>2473</c:v>
                </c:pt>
                <c:pt idx="40">
                  <c:v>2474</c:v>
                </c:pt>
                <c:pt idx="41">
                  <c:v>2475</c:v>
                </c:pt>
                <c:pt idx="42">
                  <c:v>2476</c:v>
                </c:pt>
                <c:pt idx="43">
                  <c:v>2477</c:v>
                </c:pt>
                <c:pt idx="44">
                  <c:v>2478</c:v>
                </c:pt>
                <c:pt idx="45">
                  <c:v>2479</c:v>
                </c:pt>
                <c:pt idx="46">
                  <c:v>2480</c:v>
                </c:pt>
                <c:pt idx="47">
                  <c:v>2481</c:v>
                </c:pt>
                <c:pt idx="48">
                  <c:v>2482</c:v>
                </c:pt>
                <c:pt idx="49">
                  <c:v>2483</c:v>
                </c:pt>
                <c:pt idx="50">
                  <c:v>2484</c:v>
                </c:pt>
                <c:pt idx="51">
                  <c:v>2485</c:v>
                </c:pt>
                <c:pt idx="52">
                  <c:v>2486</c:v>
                </c:pt>
                <c:pt idx="53">
                  <c:v>2487</c:v>
                </c:pt>
                <c:pt idx="54">
                  <c:v>2488</c:v>
                </c:pt>
                <c:pt idx="55">
                  <c:v>2489</c:v>
                </c:pt>
                <c:pt idx="56">
                  <c:v>2490</c:v>
                </c:pt>
                <c:pt idx="57">
                  <c:v>2491</c:v>
                </c:pt>
                <c:pt idx="58">
                  <c:v>2492</c:v>
                </c:pt>
                <c:pt idx="59">
                  <c:v>2493</c:v>
                </c:pt>
                <c:pt idx="60">
                  <c:v>2494</c:v>
                </c:pt>
                <c:pt idx="61">
                  <c:v>2495</c:v>
                </c:pt>
                <c:pt idx="62">
                  <c:v>2496</c:v>
                </c:pt>
                <c:pt idx="63">
                  <c:v>2497</c:v>
                </c:pt>
                <c:pt idx="64">
                  <c:v>2498</c:v>
                </c:pt>
                <c:pt idx="65">
                  <c:v>2499</c:v>
                </c:pt>
                <c:pt idx="66">
                  <c:v>2500</c:v>
                </c:pt>
                <c:pt idx="67">
                  <c:v>2501</c:v>
                </c:pt>
                <c:pt idx="68">
                  <c:v>2502</c:v>
                </c:pt>
                <c:pt idx="69">
                  <c:v>2503</c:v>
                </c:pt>
                <c:pt idx="70">
                  <c:v>2504</c:v>
                </c:pt>
                <c:pt idx="71">
                  <c:v>2505</c:v>
                </c:pt>
                <c:pt idx="72">
                  <c:v>2506</c:v>
                </c:pt>
                <c:pt idx="73">
                  <c:v>2507</c:v>
                </c:pt>
                <c:pt idx="74">
                  <c:v>2508</c:v>
                </c:pt>
                <c:pt idx="75">
                  <c:v>2509</c:v>
                </c:pt>
                <c:pt idx="76">
                  <c:v>2510</c:v>
                </c:pt>
                <c:pt idx="77">
                  <c:v>2511</c:v>
                </c:pt>
                <c:pt idx="78">
                  <c:v>2512</c:v>
                </c:pt>
                <c:pt idx="79">
                  <c:v>2513</c:v>
                </c:pt>
                <c:pt idx="80">
                  <c:v>2514</c:v>
                </c:pt>
                <c:pt idx="81">
                  <c:v>2515</c:v>
                </c:pt>
                <c:pt idx="82">
                  <c:v>2516</c:v>
                </c:pt>
                <c:pt idx="83">
                  <c:v>2517</c:v>
                </c:pt>
                <c:pt idx="84">
                  <c:v>2518</c:v>
                </c:pt>
                <c:pt idx="85">
                  <c:v>2519</c:v>
                </c:pt>
                <c:pt idx="86">
                  <c:v>2520</c:v>
                </c:pt>
                <c:pt idx="87">
                  <c:v>2521</c:v>
                </c:pt>
                <c:pt idx="88">
                  <c:v>2522</c:v>
                </c:pt>
                <c:pt idx="89">
                  <c:v>2523</c:v>
                </c:pt>
                <c:pt idx="90">
                  <c:v>2524</c:v>
                </c:pt>
                <c:pt idx="91">
                  <c:v>2525</c:v>
                </c:pt>
                <c:pt idx="92">
                  <c:v>2526</c:v>
                </c:pt>
                <c:pt idx="93">
                  <c:v>2527</c:v>
                </c:pt>
                <c:pt idx="94">
                  <c:v>2528</c:v>
                </c:pt>
                <c:pt idx="95">
                  <c:v>2529</c:v>
                </c:pt>
                <c:pt idx="96">
                  <c:v>2530</c:v>
                </c:pt>
                <c:pt idx="97">
                  <c:v>2531</c:v>
                </c:pt>
                <c:pt idx="98">
                  <c:v>2532</c:v>
                </c:pt>
                <c:pt idx="99">
                  <c:v>2533</c:v>
                </c:pt>
                <c:pt idx="100">
                  <c:v>2534</c:v>
                </c:pt>
                <c:pt idx="101">
                  <c:v>2535</c:v>
                </c:pt>
                <c:pt idx="102">
                  <c:v>2536</c:v>
                </c:pt>
                <c:pt idx="103">
                  <c:v>2537</c:v>
                </c:pt>
                <c:pt idx="104">
                  <c:v>2538</c:v>
                </c:pt>
                <c:pt idx="105">
                  <c:v>2539</c:v>
                </c:pt>
                <c:pt idx="106">
                  <c:v>2540</c:v>
                </c:pt>
                <c:pt idx="107">
                  <c:v>2541</c:v>
                </c:pt>
                <c:pt idx="108">
                  <c:v>2542</c:v>
                </c:pt>
                <c:pt idx="109">
                  <c:v>2543</c:v>
                </c:pt>
                <c:pt idx="110">
                  <c:v>2544</c:v>
                </c:pt>
                <c:pt idx="111">
                  <c:v>2545</c:v>
                </c:pt>
                <c:pt idx="112">
                  <c:v>2546</c:v>
                </c:pt>
                <c:pt idx="113">
                  <c:v>2547</c:v>
                </c:pt>
                <c:pt idx="114">
                  <c:v>2548</c:v>
                </c:pt>
                <c:pt idx="115">
                  <c:v>2549</c:v>
                </c:pt>
                <c:pt idx="116">
                  <c:v>2550</c:v>
                </c:pt>
                <c:pt idx="117">
                  <c:v>2551</c:v>
                </c:pt>
                <c:pt idx="118">
                  <c:v>2552</c:v>
                </c:pt>
                <c:pt idx="119">
                  <c:v>2553</c:v>
                </c:pt>
                <c:pt idx="120">
                  <c:v>2554</c:v>
                </c:pt>
                <c:pt idx="121">
                  <c:v>2555</c:v>
                </c:pt>
                <c:pt idx="122">
                  <c:v>2556</c:v>
                </c:pt>
                <c:pt idx="123">
                  <c:v>2557</c:v>
                </c:pt>
                <c:pt idx="124">
                  <c:v>2558</c:v>
                </c:pt>
                <c:pt idx="125">
                  <c:v>2559</c:v>
                </c:pt>
                <c:pt idx="126">
                  <c:v>2560</c:v>
                </c:pt>
                <c:pt idx="127">
                  <c:v>2561</c:v>
                </c:pt>
                <c:pt idx="128">
                  <c:v>2562</c:v>
                </c:pt>
                <c:pt idx="129">
                  <c:v>2563</c:v>
                </c:pt>
                <c:pt idx="130">
                  <c:v>2564</c:v>
                </c:pt>
                <c:pt idx="131">
                  <c:v>2565</c:v>
                </c:pt>
                <c:pt idx="132">
                  <c:v>2566</c:v>
                </c:pt>
                <c:pt idx="133">
                  <c:v>2567</c:v>
                </c:pt>
                <c:pt idx="134">
                  <c:v>2568</c:v>
                </c:pt>
                <c:pt idx="135">
                  <c:v>2569</c:v>
                </c:pt>
                <c:pt idx="136">
                  <c:v>2570</c:v>
                </c:pt>
                <c:pt idx="137">
                  <c:v>2571</c:v>
                </c:pt>
                <c:pt idx="138">
                  <c:v>2572</c:v>
                </c:pt>
                <c:pt idx="139">
                  <c:v>2573</c:v>
                </c:pt>
                <c:pt idx="140">
                  <c:v>2574</c:v>
                </c:pt>
                <c:pt idx="141">
                  <c:v>2575</c:v>
                </c:pt>
                <c:pt idx="142">
                  <c:v>2576</c:v>
                </c:pt>
                <c:pt idx="143">
                  <c:v>2577</c:v>
                </c:pt>
                <c:pt idx="144">
                  <c:v>2578</c:v>
                </c:pt>
                <c:pt idx="145">
                  <c:v>2579</c:v>
                </c:pt>
                <c:pt idx="146">
                  <c:v>2580</c:v>
                </c:pt>
                <c:pt idx="147">
                  <c:v>2581</c:v>
                </c:pt>
                <c:pt idx="148">
                  <c:v>2582</c:v>
                </c:pt>
                <c:pt idx="149">
                  <c:v>2583</c:v>
                </c:pt>
                <c:pt idx="150">
                  <c:v>2584</c:v>
                </c:pt>
                <c:pt idx="151">
                  <c:v>2585</c:v>
                </c:pt>
                <c:pt idx="152">
                  <c:v>2586</c:v>
                </c:pt>
                <c:pt idx="153">
                  <c:v>2587</c:v>
                </c:pt>
                <c:pt idx="154">
                  <c:v>2588</c:v>
                </c:pt>
                <c:pt idx="155">
                  <c:v>2589</c:v>
                </c:pt>
                <c:pt idx="156">
                  <c:v>2590</c:v>
                </c:pt>
                <c:pt idx="157">
                  <c:v>2591</c:v>
                </c:pt>
                <c:pt idx="158">
                  <c:v>2592</c:v>
                </c:pt>
                <c:pt idx="159">
                  <c:v>2593</c:v>
                </c:pt>
                <c:pt idx="160">
                  <c:v>2594</c:v>
                </c:pt>
                <c:pt idx="161">
                  <c:v>2595</c:v>
                </c:pt>
                <c:pt idx="162">
                  <c:v>2596</c:v>
                </c:pt>
                <c:pt idx="163">
                  <c:v>2597</c:v>
                </c:pt>
                <c:pt idx="164">
                  <c:v>2598</c:v>
                </c:pt>
                <c:pt idx="165">
                  <c:v>2599</c:v>
                </c:pt>
                <c:pt idx="166">
                  <c:v>2600</c:v>
                </c:pt>
                <c:pt idx="167">
                  <c:v>2601</c:v>
                </c:pt>
                <c:pt idx="168">
                  <c:v>2602</c:v>
                </c:pt>
                <c:pt idx="169">
                  <c:v>2603</c:v>
                </c:pt>
                <c:pt idx="170">
                  <c:v>2604</c:v>
                </c:pt>
                <c:pt idx="171">
                  <c:v>2605</c:v>
                </c:pt>
                <c:pt idx="172">
                  <c:v>2606</c:v>
                </c:pt>
                <c:pt idx="173">
                  <c:v>2607</c:v>
                </c:pt>
                <c:pt idx="174">
                  <c:v>2608</c:v>
                </c:pt>
                <c:pt idx="175">
                  <c:v>2609</c:v>
                </c:pt>
                <c:pt idx="176">
                  <c:v>2610</c:v>
                </c:pt>
                <c:pt idx="177">
                  <c:v>2611</c:v>
                </c:pt>
                <c:pt idx="178">
                  <c:v>2612</c:v>
                </c:pt>
                <c:pt idx="179">
                  <c:v>2613</c:v>
                </c:pt>
                <c:pt idx="180">
                  <c:v>2614</c:v>
                </c:pt>
                <c:pt idx="181">
                  <c:v>2615</c:v>
                </c:pt>
                <c:pt idx="182">
                  <c:v>2616</c:v>
                </c:pt>
                <c:pt idx="183">
                  <c:v>2617</c:v>
                </c:pt>
                <c:pt idx="184">
                  <c:v>2618</c:v>
                </c:pt>
                <c:pt idx="185">
                  <c:v>2619</c:v>
                </c:pt>
                <c:pt idx="186">
                  <c:v>2620</c:v>
                </c:pt>
                <c:pt idx="187">
                  <c:v>2621</c:v>
                </c:pt>
                <c:pt idx="188">
                  <c:v>2622</c:v>
                </c:pt>
                <c:pt idx="189">
                  <c:v>2623</c:v>
                </c:pt>
                <c:pt idx="190">
                  <c:v>2624</c:v>
                </c:pt>
                <c:pt idx="191">
                  <c:v>2625</c:v>
                </c:pt>
                <c:pt idx="192">
                  <c:v>2626</c:v>
                </c:pt>
                <c:pt idx="193">
                  <c:v>2627</c:v>
                </c:pt>
                <c:pt idx="194">
                  <c:v>2628</c:v>
                </c:pt>
                <c:pt idx="195">
                  <c:v>2629</c:v>
                </c:pt>
                <c:pt idx="196">
                  <c:v>2630</c:v>
                </c:pt>
                <c:pt idx="197">
                  <c:v>2631</c:v>
                </c:pt>
              </c:numCache>
            </c:numRef>
          </c:xVal>
          <c:yVal>
            <c:numRef>
              <c:f>Graph!$G$2427:$G$2622</c:f>
              <c:numCache>
                <c:formatCode>General</c:formatCode>
                <c:ptCount val="19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952-4F6D-A21C-AB6C7EED0E1E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Graph!$A$2426:$A$2623</c:f>
              <c:numCache>
                <c:formatCode>General</c:formatCode>
                <c:ptCount val="198"/>
                <c:pt idx="0">
                  <c:v>2434</c:v>
                </c:pt>
                <c:pt idx="1">
                  <c:v>2435</c:v>
                </c:pt>
                <c:pt idx="2">
                  <c:v>2436</c:v>
                </c:pt>
                <c:pt idx="3">
                  <c:v>2437</c:v>
                </c:pt>
                <c:pt idx="4">
                  <c:v>2438</c:v>
                </c:pt>
                <c:pt idx="5">
                  <c:v>2439</c:v>
                </c:pt>
                <c:pt idx="6">
                  <c:v>2440</c:v>
                </c:pt>
                <c:pt idx="7">
                  <c:v>2441</c:v>
                </c:pt>
                <c:pt idx="8">
                  <c:v>2442</c:v>
                </c:pt>
                <c:pt idx="9">
                  <c:v>2443</c:v>
                </c:pt>
                <c:pt idx="10">
                  <c:v>2444</c:v>
                </c:pt>
                <c:pt idx="11">
                  <c:v>2445</c:v>
                </c:pt>
                <c:pt idx="12">
                  <c:v>2446</c:v>
                </c:pt>
                <c:pt idx="13">
                  <c:v>2447</c:v>
                </c:pt>
                <c:pt idx="14">
                  <c:v>2448</c:v>
                </c:pt>
                <c:pt idx="15">
                  <c:v>2449</c:v>
                </c:pt>
                <c:pt idx="16">
                  <c:v>2450</c:v>
                </c:pt>
                <c:pt idx="17">
                  <c:v>2451</c:v>
                </c:pt>
                <c:pt idx="18">
                  <c:v>2452</c:v>
                </c:pt>
                <c:pt idx="19">
                  <c:v>2453</c:v>
                </c:pt>
                <c:pt idx="20">
                  <c:v>2454</c:v>
                </c:pt>
                <c:pt idx="21">
                  <c:v>2455</c:v>
                </c:pt>
                <c:pt idx="22">
                  <c:v>2456</c:v>
                </c:pt>
                <c:pt idx="23">
                  <c:v>2457</c:v>
                </c:pt>
                <c:pt idx="24">
                  <c:v>2458</c:v>
                </c:pt>
                <c:pt idx="25">
                  <c:v>2459</c:v>
                </c:pt>
                <c:pt idx="26">
                  <c:v>2460</c:v>
                </c:pt>
                <c:pt idx="27">
                  <c:v>2461</c:v>
                </c:pt>
                <c:pt idx="28">
                  <c:v>2462</c:v>
                </c:pt>
                <c:pt idx="29">
                  <c:v>2463</c:v>
                </c:pt>
                <c:pt idx="30">
                  <c:v>2464</c:v>
                </c:pt>
                <c:pt idx="31">
                  <c:v>2465</c:v>
                </c:pt>
                <c:pt idx="32">
                  <c:v>2466</c:v>
                </c:pt>
                <c:pt idx="33">
                  <c:v>2467</c:v>
                </c:pt>
                <c:pt idx="34">
                  <c:v>2468</c:v>
                </c:pt>
                <c:pt idx="35">
                  <c:v>2469</c:v>
                </c:pt>
                <c:pt idx="36">
                  <c:v>2470</c:v>
                </c:pt>
                <c:pt idx="37">
                  <c:v>2471</c:v>
                </c:pt>
                <c:pt idx="38">
                  <c:v>2472</c:v>
                </c:pt>
                <c:pt idx="39">
                  <c:v>2473</c:v>
                </c:pt>
                <c:pt idx="40">
                  <c:v>2474</c:v>
                </c:pt>
                <c:pt idx="41">
                  <c:v>2475</c:v>
                </c:pt>
                <c:pt idx="42">
                  <c:v>2476</c:v>
                </c:pt>
                <c:pt idx="43">
                  <c:v>2477</c:v>
                </c:pt>
                <c:pt idx="44">
                  <c:v>2478</c:v>
                </c:pt>
                <c:pt idx="45">
                  <c:v>2479</c:v>
                </c:pt>
                <c:pt idx="46">
                  <c:v>2480</c:v>
                </c:pt>
                <c:pt idx="47">
                  <c:v>2481</c:v>
                </c:pt>
                <c:pt idx="48">
                  <c:v>2482</c:v>
                </c:pt>
                <c:pt idx="49">
                  <c:v>2483</c:v>
                </c:pt>
                <c:pt idx="50">
                  <c:v>2484</c:v>
                </c:pt>
                <c:pt idx="51">
                  <c:v>2485</c:v>
                </c:pt>
                <c:pt idx="52">
                  <c:v>2486</c:v>
                </c:pt>
                <c:pt idx="53">
                  <c:v>2487</c:v>
                </c:pt>
                <c:pt idx="54">
                  <c:v>2488</c:v>
                </c:pt>
                <c:pt idx="55">
                  <c:v>2489</c:v>
                </c:pt>
                <c:pt idx="56">
                  <c:v>2490</c:v>
                </c:pt>
                <c:pt idx="57">
                  <c:v>2491</c:v>
                </c:pt>
                <c:pt idx="58">
                  <c:v>2492</c:v>
                </c:pt>
                <c:pt idx="59">
                  <c:v>2493</c:v>
                </c:pt>
                <c:pt idx="60">
                  <c:v>2494</c:v>
                </c:pt>
                <c:pt idx="61">
                  <c:v>2495</c:v>
                </c:pt>
                <c:pt idx="62">
                  <c:v>2496</c:v>
                </c:pt>
                <c:pt idx="63">
                  <c:v>2497</c:v>
                </c:pt>
                <c:pt idx="64">
                  <c:v>2498</c:v>
                </c:pt>
                <c:pt idx="65">
                  <c:v>2499</c:v>
                </c:pt>
                <c:pt idx="66">
                  <c:v>2500</c:v>
                </c:pt>
                <c:pt idx="67">
                  <c:v>2501</c:v>
                </c:pt>
                <c:pt idx="68">
                  <c:v>2502</c:v>
                </c:pt>
                <c:pt idx="69">
                  <c:v>2503</c:v>
                </c:pt>
                <c:pt idx="70">
                  <c:v>2504</c:v>
                </c:pt>
                <c:pt idx="71">
                  <c:v>2505</c:v>
                </c:pt>
                <c:pt idx="72">
                  <c:v>2506</c:v>
                </c:pt>
                <c:pt idx="73">
                  <c:v>2507</c:v>
                </c:pt>
                <c:pt idx="74">
                  <c:v>2508</c:v>
                </c:pt>
                <c:pt idx="75">
                  <c:v>2509</c:v>
                </c:pt>
                <c:pt idx="76">
                  <c:v>2510</c:v>
                </c:pt>
                <c:pt idx="77">
                  <c:v>2511</c:v>
                </c:pt>
                <c:pt idx="78">
                  <c:v>2512</c:v>
                </c:pt>
                <c:pt idx="79">
                  <c:v>2513</c:v>
                </c:pt>
                <c:pt idx="80">
                  <c:v>2514</c:v>
                </c:pt>
                <c:pt idx="81">
                  <c:v>2515</c:v>
                </c:pt>
                <c:pt idx="82">
                  <c:v>2516</c:v>
                </c:pt>
                <c:pt idx="83">
                  <c:v>2517</c:v>
                </c:pt>
                <c:pt idx="84">
                  <c:v>2518</c:v>
                </c:pt>
                <c:pt idx="85">
                  <c:v>2519</c:v>
                </c:pt>
                <c:pt idx="86">
                  <c:v>2520</c:v>
                </c:pt>
                <c:pt idx="87">
                  <c:v>2521</c:v>
                </c:pt>
                <c:pt idx="88">
                  <c:v>2522</c:v>
                </c:pt>
                <c:pt idx="89">
                  <c:v>2523</c:v>
                </c:pt>
                <c:pt idx="90">
                  <c:v>2524</c:v>
                </c:pt>
                <c:pt idx="91">
                  <c:v>2525</c:v>
                </c:pt>
                <c:pt idx="92">
                  <c:v>2526</c:v>
                </c:pt>
                <c:pt idx="93">
                  <c:v>2527</c:v>
                </c:pt>
                <c:pt idx="94">
                  <c:v>2528</c:v>
                </c:pt>
                <c:pt idx="95">
                  <c:v>2529</c:v>
                </c:pt>
                <c:pt idx="96">
                  <c:v>2530</c:v>
                </c:pt>
                <c:pt idx="97">
                  <c:v>2531</c:v>
                </c:pt>
                <c:pt idx="98">
                  <c:v>2532</c:v>
                </c:pt>
                <c:pt idx="99">
                  <c:v>2533</c:v>
                </c:pt>
                <c:pt idx="100">
                  <c:v>2534</c:v>
                </c:pt>
                <c:pt idx="101">
                  <c:v>2535</c:v>
                </c:pt>
                <c:pt idx="102">
                  <c:v>2536</c:v>
                </c:pt>
                <c:pt idx="103">
                  <c:v>2537</c:v>
                </c:pt>
                <c:pt idx="104">
                  <c:v>2538</c:v>
                </c:pt>
                <c:pt idx="105">
                  <c:v>2539</c:v>
                </c:pt>
                <c:pt idx="106">
                  <c:v>2540</c:v>
                </c:pt>
                <c:pt idx="107">
                  <c:v>2541</c:v>
                </c:pt>
                <c:pt idx="108">
                  <c:v>2542</c:v>
                </c:pt>
                <c:pt idx="109">
                  <c:v>2543</c:v>
                </c:pt>
                <c:pt idx="110">
                  <c:v>2544</c:v>
                </c:pt>
                <c:pt idx="111">
                  <c:v>2545</c:v>
                </c:pt>
                <c:pt idx="112">
                  <c:v>2546</c:v>
                </c:pt>
                <c:pt idx="113">
                  <c:v>2547</c:v>
                </c:pt>
                <c:pt idx="114">
                  <c:v>2548</c:v>
                </c:pt>
                <c:pt idx="115">
                  <c:v>2549</c:v>
                </c:pt>
                <c:pt idx="116">
                  <c:v>2550</c:v>
                </c:pt>
                <c:pt idx="117">
                  <c:v>2551</c:v>
                </c:pt>
                <c:pt idx="118">
                  <c:v>2552</c:v>
                </c:pt>
                <c:pt idx="119">
                  <c:v>2553</c:v>
                </c:pt>
                <c:pt idx="120">
                  <c:v>2554</c:v>
                </c:pt>
                <c:pt idx="121">
                  <c:v>2555</c:v>
                </c:pt>
                <c:pt idx="122">
                  <c:v>2556</c:v>
                </c:pt>
                <c:pt idx="123">
                  <c:v>2557</c:v>
                </c:pt>
                <c:pt idx="124">
                  <c:v>2558</c:v>
                </c:pt>
                <c:pt idx="125">
                  <c:v>2559</c:v>
                </c:pt>
                <c:pt idx="126">
                  <c:v>2560</c:v>
                </c:pt>
                <c:pt idx="127">
                  <c:v>2561</c:v>
                </c:pt>
                <c:pt idx="128">
                  <c:v>2562</c:v>
                </c:pt>
                <c:pt idx="129">
                  <c:v>2563</c:v>
                </c:pt>
                <c:pt idx="130">
                  <c:v>2564</c:v>
                </c:pt>
                <c:pt idx="131">
                  <c:v>2565</c:v>
                </c:pt>
                <c:pt idx="132">
                  <c:v>2566</c:v>
                </c:pt>
                <c:pt idx="133">
                  <c:v>2567</c:v>
                </c:pt>
                <c:pt idx="134">
                  <c:v>2568</c:v>
                </c:pt>
                <c:pt idx="135">
                  <c:v>2569</c:v>
                </c:pt>
                <c:pt idx="136">
                  <c:v>2570</c:v>
                </c:pt>
                <c:pt idx="137">
                  <c:v>2571</c:v>
                </c:pt>
                <c:pt idx="138">
                  <c:v>2572</c:v>
                </c:pt>
                <c:pt idx="139">
                  <c:v>2573</c:v>
                </c:pt>
                <c:pt idx="140">
                  <c:v>2574</c:v>
                </c:pt>
                <c:pt idx="141">
                  <c:v>2575</c:v>
                </c:pt>
                <c:pt idx="142">
                  <c:v>2576</c:v>
                </c:pt>
                <c:pt idx="143">
                  <c:v>2577</c:v>
                </c:pt>
                <c:pt idx="144">
                  <c:v>2578</c:v>
                </c:pt>
                <c:pt idx="145">
                  <c:v>2579</c:v>
                </c:pt>
                <c:pt idx="146">
                  <c:v>2580</c:v>
                </c:pt>
                <c:pt idx="147">
                  <c:v>2581</c:v>
                </c:pt>
                <c:pt idx="148">
                  <c:v>2582</c:v>
                </c:pt>
                <c:pt idx="149">
                  <c:v>2583</c:v>
                </c:pt>
                <c:pt idx="150">
                  <c:v>2584</c:v>
                </c:pt>
                <c:pt idx="151">
                  <c:v>2585</c:v>
                </c:pt>
                <c:pt idx="152">
                  <c:v>2586</c:v>
                </c:pt>
                <c:pt idx="153">
                  <c:v>2587</c:v>
                </c:pt>
                <c:pt idx="154">
                  <c:v>2588</c:v>
                </c:pt>
                <c:pt idx="155">
                  <c:v>2589</c:v>
                </c:pt>
                <c:pt idx="156">
                  <c:v>2590</c:v>
                </c:pt>
                <c:pt idx="157">
                  <c:v>2591</c:v>
                </c:pt>
                <c:pt idx="158">
                  <c:v>2592</c:v>
                </c:pt>
                <c:pt idx="159">
                  <c:v>2593</c:v>
                </c:pt>
                <c:pt idx="160">
                  <c:v>2594</c:v>
                </c:pt>
                <c:pt idx="161">
                  <c:v>2595</c:v>
                </c:pt>
                <c:pt idx="162">
                  <c:v>2596</c:v>
                </c:pt>
                <c:pt idx="163">
                  <c:v>2597</c:v>
                </c:pt>
                <c:pt idx="164">
                  <c:v>2598</c:v>
                </c:pt>
                <c:pt idx="165">
                  <c:v>2599</c:v>
                </c:pt>
                <c:pt idx="166">
                  <c:v>2600</c:v>
                </c:pt>
                <c:pt idx="167">
                  <c:v>2601</c:v>
                </c:pt>
                <c:pt idx="168">
                  <c:v>2602</c:v>
                </c:pt>
                <c:pt idx="169">
                  <c:v>2603</c:v>
                </c:pt>
                <c:pt idx="170">
                  <c:v>2604</c:v>
                </c:pt>
                <c:pt idx="171">
                  <c:v>2605</c:v>
                </c:pt>
                <c:pt idx="172">
                  <c:v>2606</c:v>
                </c:pt>
                <c:pt idx="173">
                  <c:v>2607</c:v>
                </c:pt>
                <c:pt idx="174">
                  <c:v>2608</c:v>
                </c:pt>
                <c:pt idx="175">
                  <c:v>2609</c:v>
                </c:pt>
                <c:pt idx="176">
                  <c:v>2610</c:v>
                </c:pt>
                <c:pt idx="177">
                  <c:v>2611</c:v>
                </c:pt>
                <c:pt idx="178">
                  <c:v>2612</c:v>
                </c:pt>
                <c:pt idx="179">
                  <c:v>2613</c:v>
                </c:pt>
                <c:pt idx="180">
                  <c:v>2614</c:v>
                </c:pt>
                <c:pt idx="181">
                  <c:v>2615</c:v>
                </c:pt>
                <c:pt idx="182">
                  <c:v>2616</c:v>
                </c:pt>
                <c:pt idx="183">
                  <c:v>2617</c:v>
                </c:pt>
                <c:pt idx="184">
                  <c:v>2618</c:v>
                </c:pt>
                <c:pt idx="185">
                  <c:v>2619</c:v>
                </c:pt>
                <c:pt idx="186">
                  <c:v>2620</c:v>
                </c:pt>
                <c:pt idx="187">
                  <c:v>2621</c:v>
                </c:pt>
                <c:pt idx="188">
                  <c:v>2622</c:v>
                </c:pt>
                <c:pt idx="189">
                  <c:v>2623</c:v>
                </c:pt>
                <c:pt idx="190">
                  <c:v>2624</c:v>
                </c:pt>
                <c:pt idx="191">
                  <c:v>2625</c:v>
                </c:pt>
                <c:pt idx="192">
                  <c:v>2626</c:v>
                </c:pt>
                <c:pt idx="193">
                  <c:v>2627</c:v>
                </c:pt>
                <c:pt idx="194">
                  <c:v>2628</c:v>
                </c:pt>
                <c:pt idx="195">
                  <c:v>2629</c:v>
                </c:pt>
                <c:pt idx="196">
                  <c:v>2630</c:v>
                </c:pt>
                <c:pt idx="197">
                  <c:v>2631</c:v>
                </c:pt>
              </c:numCache>
            </c:numRef>
          </c:xVal>
          <c:yVal>
            <c:numRef>
              <c:f>Graph!$H$2427:$H$2622</c:f>
              <c:numCache>
                <c:formatCode>General</c:formatCode>
                <c:ptCount val="19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952-4F6D-A21C-AB6C7EED0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29088"/>
        <c:axId val="1485416608"/>
      </c:scatterChart>
      <c:valAx>
        <c:axId val="1485429088"/>
        <c:scaling>
          <c:orientation val="minMax"/>
          <c:max val="2631"/>
          <c:min val="2434"/>
        </c:scaling>
        <c:delete val="0"/>
        <c:axPos val="b"/>
        <c:numFmt formatCode="General" sourceLinked="1"/>
        <c:majorTickMark val="out"/>
        <c:minorTickMark val="none"/>
        <c:tickLblPos val="nextTo"/>
        <c:crossAx val="1485416608"/>
        <c:crosses val="autoZero"/>
        <c:crossBetween val="midCat"/>
      </c:valAx>
      <c:valAx>
        <c:axId val="14854166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854290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Graph!$A$242:$A$521</c:f>
              <c:numCache>
                <c:formatCode>General</c:formatCode>
                <c:ptCount val="280"/>
                <c:pt idx="0">
                  <c:v>241</c:v>
                </c:pt>
                <c:pt idx="1">
                  <c:v>242</c:v>
                </c:pt>
                <c:pt idx="2">
                  <c:v>243</c:v>
                </c:pt>
                <c:pt idx="3">
                  <c:v>244</c:v>
                </c:pt>
                <c:pt idx="4">
                  <c:v>245</c:v>
                </c:pt>
                <c:pt idx="5">
                  <c:v>246</c:v>
                </c:pt>
                <c:pt idx="6">
                  <c:v>247</c:v>
                </c:pt>
                <c:pt idx="7">
                  <c:v>248</c:v>
                </c:pt>
                <c:pt idx="8">
                  <c:v>249</c:v>
                </c:pt>
                <c:pt idx="9">
                  <c:v>250</c:v>
                </c:pt>
                <c:pt idx="10">
                  <c:v>251</c:v>
                </c:pt>
                <c:pt idx="11">
                  <c:v>252</c:v>
                </c:pt>
                <c:pt idx="12">
                  <c:v>253</c:v>
                </c:pt>
                <c:pt idx="13">
                  <c:v>254</c:v>
                </c:pt>
                <c:pt idx="14">
                  <c:v>255</c:v>
                </c:pt>
                <c:pt idx="15">
                  <c:v>256</c:v>
                </c:pt>
                <c:pt idx="16">
                  <c:v>257</c:v>
                </c:pt>
                <c:pt idx="17">
                  <c:v>258</c:v>
                </c:pt>
                <c:pt idx="18">
                  <c:v>259</c:v>
                </c:pt>
                <c:pt idx="19">
                  <c:v>260</c:v>
                </c:pt>
                <c:pt idx="20">
                  <c:v>261</c:v>
                </c:pt>
                <c:pt idx="21">
                  <c:v>262</c:v>
                </c:pt>
                <c:pt idx="22">
                  <c:v>263</c:v>
                </c:pt>
                <c:pt idx="23">
                  <c:v>264</c:v>
                </c:pt>
                <c:pt idx="24">
                  <c:v>265</c:v>
                </c:pt>
                <c:pt idx="25">
                  <c:v>266</c:v>
                </c:pt>
                <c:pt idx="26">
                  <c:v>267</c:v>
                </c:pt>
                <c:pt idx="27">
                  <c:v>268</c:v>
                </c:pt>
                <c:pt idx="28">
                  <c:v>269</c:v>
                </c:pt>
                <c:pt idx="29">
                  <c:v>270</c:v>
                </c:pt>
                <c:pt idx="30">
                  <c:v>271</c:v>
                </c:pt>
                <c:pt idx="31">
                  <c:v>272</c:v>
                </c:pt>
                <c:pt idx="32">
                  <c:v>273</c:v>
                </c:pt>
                <c:pt idx="33">
                  <c:v>274</c:v>
                </c:pt>
                <c:pt idx="34">
                  <c:v>275</c:v>
                </c:pt>
                <c:pt idx="35">
                  <c:v>276</c:v>
                </c:pt>
                <c:pt idx="36">
                  <c:v>277</c:v>
                </c:pt>
                <c:pt idx="37">
                  <c:v>278</c:v>
                </c:pt>
                <c:pt idx="38">
                  <c:v>279</c:v>
                </c:pt>
                <c:pt idx="39">
                  <c:v>280</c:v>
                </c:pt>
                <c:pt idx="40">
                  <c:v>281</c:v>
                </c:pt>
                <c:pt idx="41">
                  <c:v>282</c:v>
                </c:pt>
                <c:pt idx="42">
                  <c:v>283</c:v>
                </c:pt>
                <c:pt idx="43">
                  <c:v>284</c:v>
                </c:pt>
                <c:pt idx="44">
                  <c:v>285</c:v>
                </c:pt>
                <c:pt idx="45">
                  <c:v>286</c:v>
                </c:pt>
                <c:pt idx="46">
                  <c:v>287</c:v>
                </c:pt>
                <c:pt idx="47">
                  <c:v>288</c:v>
                </c:pt>
                <c:pt idx="48">
                  <c:v>289</c:v>
                </c:pt>
                <c:pt idx="49">
                  <c:v>290</c:v>
                </c:pt>
                <c:pt idx="50">
                  <c:v>291</c:v>
                </c:pt>
                <c:pt idx="51">
                  <c:v>292</c:v>
                </c:pt>
                <c:pt idx="52">
                  <c:v>293</c:v>
                </c:pt>
                <c:pt idx="53">
                  <c:v>294</c:v>
                </c:pt>
                <c:pt idx="54">
                  <c:v>295</c:v>
                </c:pt>
                <c:pt idx="55">
                  <c:v>296</c:v>
                </c:pt>
                <c:pt idx="56">
                  <c:v>297</c:v>
                </c:pt>
                <c:pt idx="57">
                  <c:v>298</c:v>
                </c:pt>
                <c:pt idx="58">
                  <c:v>299</c:v>
                </c:pt>
                <c:pt idx="59">
                  <c:v>300</c:v>
                </c:pt>
                <c:pt idx="60">
                  <c:v>301</c:v>
                </c:pt>
                <c:pt idx="61">
                  <c:v>302</c:v>
                </c:pt>
                <c:pt idx="62">
                  <c:v>303</c:v>
                </c:pt>
                <c:pt idx="63">
                  <c:v>304</c:v>
                </c:pt>
                <c:pt idx="64">
                  <c:v>305</c:v>
                </c:pt>
                <c:pt idx="65">
                  <c:v>306</c:v>
                </c:pt>
                <c:pt idx="66">
                  <c:v>307</c:v>
                </c:pt>
                <c:pt idx="67">
                  <c:v>308</c:v>
                </c:pt>
                <c:pt idx="68">
                  <c:v>309</c:v>
                </c:pt>
                <c:pt idx="69">
                  <c:v>310</c:v>
                </c:pt>
                <c:pt idx="70">
                  <c:v>311</c:v>
                </c:pt>
                <c:pt idx="71">
                  <c:v>312</c:v>
                </c:pt>
                <c:pt idx="72">
                  <c:v>313</c:v>
                </c:pt>
                <c:pt idx="73">
                  <c:v>314</c:v>
                </c:pt>
                <c:pt idx="74">
                  <c:v>315</c:v>
                </c:pt>
                <c:pt idx="75">
                  <c:v>316</c:v>
                </c:pt>
                <c:pt idx="76">
                  <c:v>317</c:v>
                </c:pt>
                <c:pt idx="77">
                  <c:v>318</c:v>
                </c:pt>
                <c:pt idx="78">
                  <c:v>319</c:v>
                </c:pt>
                <c:pt idx="79">
                  <c:v>320</c:v>
                </c:pt>
                <c:pt idx="80">
                  <c:v>321</c:v>
                </c:pt>
                <c:pt idx="81">
                  <c:v>322</c:v>
                </c:pt>
                <c:pt idx="82">
                  <c:v>323</c:v>
                </c:pt>
                <c:pt idx="83">
                  <c:v>324</c:v>
                </c:pt>
                <c:pt idx="84">
                  <c:v>325</c:v>
                </c:pt>
                <c:pt idx="85">
                  <c:v>326</c:v>
                </c:pt>
                <c:pt idx="86">
                  <c:v>327</c:v>
                </c:pt>
                <c:pt idx="87">
                  <c:v>328</c:v>
                </c:pt>
                <c:pt idx="88">
                  <c:v>329</c:v>
                </c:pt>
                <c:pt idx="89">
                  <c:v>330</c:v>
                </c:pt>
                <c:pt idx="90">
                  <c:v>331</c:v>
                </c:pt>
                <c:pt idx="91">
                  <c:v>332</c:v>
                </c:pt>
                <c:pt idx="92">
                  <c:v>333</c:v>
                </c:pt>
                <c:pt idx="93">
                  <c:v>334</c:v>
                </c:pt>
                <c:pt idx="94">
                  <c:v>335</c:v>
                </c:pt>
                <c:pt idx="95">
                  <c:v>336</c:v>
                </c:pt>
                <c:pt idx="96">
                  <c:v>337</c:v>
                </c:pt>
                <c:pt idx="97">
                  <c:v>338</c:v>
                </c:pt>
                <c:pt idx="98">
                  <c:v>339</c:v>
                </c:pt>
                <c:pt idx="99">
                  <c:v>340</c:v>
                </c:pt>
                <c:pt idx="100">
                  <c:v>341</c:v>
                </c:pt>
                <c:pt idx="101">
                  <c:v>342</c:v>
                </c:pt>
                <c:pt idx="102">
                  <c:v>343</c:v>
                </c:pt>
                <c:pt idx="103">
                  <c:v>344</c:v>
                </c:pt>
                <c:pt idx="104">
                  <c:v>345</c:v>
                </c:pt>
                <c:pt idx="105">
                  <c:v>346</c:v>
                </c:pt>
                <c:pt idx="106">
                  <c:v>347</c:v>
                </c:pt>
                <c:pt idx="107">
                  <c:v>348</c:v>
                </c:pt>
                <c:pt idx="108">
                  <c:v>349</c:v>
                </c:pt>
                <c:pt idx="109">
                  <c:v>350</c:v>
                </c:pt>
                <c:pt idx="110">
                  <c:v>351</c:v>
                </c:pt>
                <c:pt idx="111">
                  <c:v>352</c:v>
                </c:pt>
                <c:pt idx="112">
                  <c:v>353</c:v>
                </c:pt>
                <c:pt idx="113">
                  <c:v>354</c:v>
                </c:pt>
                <c:pt idx="114">
                  <c:v>355</c:v>
                </c:pt>
                <c:pt idx="115">
                  <c:v>356</c:v>
                </c:pt>
                <c:pt idx="116">
                  <c:v>357</c:v>
                </c:pt>
                <c:pt idx="117">
                  <c:v>358</c:v>
                </c:pt>
                <c:pt idx="118">
                  <c:v>359</c:v>
                </c:pt>
                <c:pt idx="119">
                  <c:v>360</c:v>
                </c:pt>
                <c:pt idx="120">
                  <c:v>361</c:v>
                </c:pt>
                <c:pt idx="121">
                  <c:v>362</c:v>
                </c:pt>
                <c:pt idx="122">
                  <c:v>363</c:v>
                </c:pt>
                <c:pt idx="123">
                  <c:v>364</c:v>
                </c:pt>
                <c:pt idx="124">
                  <c:v>365</c:v>
                </c:pt>
                <c:pt idx="125">
                  <c:v>366</c:v>
                </c:pt>
                <c:pt idx="126">
                  <c:v>367</c:v>
                </c:pt>
                <c:pt idx="127">
                  <c:v>368</c:v>
                </c:pt>
                <c:pt idx="128">
                  <c:v>369</c:v>
                </c:pt>
                <c:pt idx="129">
                  <c:v>370</c:v>
                </c:pt>
                <c:pt idx="130">
                  <c:v>371</c:v>
                </c:pt>
                <c:pt idx="131">
                  <c:v>372</c:v>
                </c:pt>
                <c:pt idx="132">
                  <c:v>373</c:v>
                </c:pt>
                <c:pt idx="133">
                  <c:v>374</c:v>
                </c:pt>
                <c:pt idx="134">
                  <c:v>375</c:v>
                </c:pt>
                <c:pt idx="135">
                  <c:v>376</c:v>
                </c:pt>
                <c:pt idx="136">
                  <c:v>377</c:v>
                </c:pt>
                <c:pt idx="137">
                  <c:v>378</c:v>
                </c:pt>
                <c:pt idx="138">
                  <c:v>379</c:v>
                </c:pt>
                <c:pt idx="139">
                  <c:v>380</c:v>
                </c:pt>
                <c:pt idx="140">
                  <c:v>381</c:v>
                </c:pt>
                <c:pt idx="141">
                  <c:v>382</c:v>
                </c:pt>
                <c:pt idx="142">
                  <c:v>383</c:v>
                </c:pt>
                <c:pt idx="143">
                  <c:v>384</c:v>
                </c:pt>
                <c:pt idx="144">
                  <c:v>385</c:v>
                </c:pt>
                <c:pt idx="145">
                  <c:v>386</c:v>
                </c:pt>
                <c:pt idx="146">
                  <c:v>387</c:v>
                </c:pt>
                <c:pt idx="147">
                  <c:v>388</c:v>
                </c:pt>
                <c:pt idx="148">
                  <c:v>389</c:v>
                </c:pt>
                <c:pt idx="149">
                  <c:v>390</c:v>
                </c:pt>
                <c:pt idx="150">
                  <c:v>391</c:v>
                </c:pt>
                <c:pt idx="151">
                  <c:v>392</c:v>
                </c:pt>
                <c:pt idx="152">
                  <c:v>393</c:v>
                </c:pt>
                <c:pt idx="153">
                  <c:v>394</c:v>
                </c:pt>
                <c:pt idx="154">
                  <c:v>395</c:v>
                </c:pt>
                <c:pt idx="155">
                  <c:v>396</c:v>
                </c:pt>
                <c:pt idx="156">
                  <c:v>397</c:v>
                </c:pt>
                <c:pt idx="157">
                  <c:v>398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405</c:v>
                </c:pt>
                <c:pt idx="165">
                  <c:v>406</c:v>
                </c:pt>
                <c:pt idx="166">
                  <c:v>407</c:v>
                </c:pt>
                <c:pt idx="167">
                  <c:v>408</c:v>
                </c:pt>
                <c:pt idx="168">
                  <c:v>409</c:v>
                </c:pt>
                <c:pt idx="169">
                  <c:v>410</c:v>
                </c:pt>
                <c:pt idx="170">
                  <c:v>411</c:v>
                </c:pt>
                <c:pt idx="171">
                  <c:v>412</c:v>
                </c:pt>
                <c:pt idx="172">
                  <c:v>413</c:v>
                </c:pt>
                <c:pt idx="173">
                  <c:v>414</c:v>
                </c:pt>
                <c:pt idx="174">
                  <c:v>415</c:v>
                </c:pt>
                <c:pt idx="175">
                  <c:v>416</c:v>
                </c:pt>
                <c:pt idx="176">
                  <c:v>417</c:v>
                </c:pt>
                <c:pt idx="177">
                  <c:v>418</c:v>
                </c:pt>
                <c:pt idx="178">
                  <c:v>419</c:v>
                </c:pt>
                <c:pt idx="179">
                  <c:v>420</c:v>
                </c:pt>
                <c:pt idx="180">
                  <c:v>421</c:v>
                </c:pt>
                <c:pt idx="181">
                  <c:v>422</c:v>
                </c:pt>
                <c:pt idx="182">
                  <c:v>423</c:v>
                </c:pt>
                <c:pt idx="183">
                  <c:v>424</c:v>
                </c:pt>
                <c:pt idx="184">
                  <c:v>425</c:v>
                </c:pt>
                <c:pt idx="185">
                  <c:v>426</c:v>
                </c:pt>
                <c:pt idx="186">
                  <c:v>427</c:v>
                </c:pt>
                <c:pt idx="187">
                  <c:v>428</c:v>
                </c:pt>
                <c:pt idx="188">
                  <c:v>429</c:v>
                </c:pt>
                <c:pt idx="189">
                  <c:v>430</c:v>
                </c:pt>
                <c:pt idx="190">
                  <c:v>431</c:v>
                </c:pt>
                <c:pt idx="191">
                  <c:v>432</c:v>
                </c:pt>
                <c:pt idx="192">
                  <c:v>433</c:v>
                </c:pt>
                <c:pt idx="193">
                  <c:v>434</c:v>
                </c:pt>
                <c:pt idx="194">
                  <c:v>435</c:v>
                </c:pt>
                <c:pt idx="195">
                  <c:v>436</c:v>
                </c:pt>
                <c:pt idx="196">
                  <c:v>437</c:v>
                </c:pt>
                <c:pt idx="197">
                  <c:v>438</c:v>
                </c:pt>
                <c:pt idx="198">
                  <c:v>439</c:v>
                </c:pt>
                <c:pt idx="199">
                  <c:v>440</c:v>
                </c:pt>
                <c:pt idx="200">
                  <c:v>441</c:v>
                </c:pt>
                <c:pt idx="201">
                  <c:v>442</c:v>
                </c:pt>
                <c:pt idx="202">
                  <c:v>443</c:v>
                </c:pt>
                <c:pt idx="203">
                  <c:v>444</c:v>
                </c:pt>
                <c:pt idx="204">
                  <c:v>445</c:v>
                </c:pt>
                <c:pt idx="205">
                  <c:v>446</c:v>
                </c:pt>
                <c:pt idx="206">
                  <c:v>447</c:v>
                </c:pt>
                <c:pt idx="207">
                  <c:v>448</c:v>
                </c:pt>
                <c:pt idx="208">
                  <c:v>449</c:v>
                </c:pt>
                <c:pt idx="209">
                  <c:v>450</c:v>
                </c:pt>
                <c:pt idx="210">
                  <c:v>451</c:v>
                </c:pt>
                <c:pt idx="211">
                  <c:v>452</c:v>
                </c:pt>
                <c:pt idx="212">
                  <c:v>453</c:v>
                </c:pt>
                <c:pt idx="213">
                  <c:v>454</c:v>
                </c:pt>
                <c:pt idx="214">
                  <c:v>455</c:v>
                </c:pt>
                <c:pt idx="215">
                  <c:v>456</c:v>
                </c:pt>
                <c:pt idx="216">
                  <c:v>457</c:v>
                </c:pt>
                <c:pt idx="217">
                  <c:v>458</c:v>
                </c:pt>
                <c:pt idx="218">
                  <c:v>459</c:v>
                </c:pt>
                <c:pt idx="219">
                  <c:v>460</c:v>
                </c:pt>
                <c:pt idx="220">
                  <c:v>461</c:v>
                </c:pt>
                <c:pt idx="221">
                  <c:v>462</c:v>
                </c:pt>
                <c:pt idx="222">
                  <c:v>463</c:v>
                </c:pt>
                <c:pt idx="223">
                  <c:v>464</c:v>
                </c:pt>
                <c:pt idx="224">
                  <c:v>465</c:v>
                </c:pt>
                <c:pt idx="225">
                  <c:v>466</c:v>
                </c:pt>
                <c:pt idx="226">
                  <c:v>467</c:v>
                </c:pt>
                <c:pt idx="227">
                  <c:v>468</c:v>
                </c:pt>
                <c:pt idx="228">
                  <c:v>469</c:v>
                </c:pt>
                <c:pt idx="229">
                  <c:v>470</c:v>
                </c:pt>
                <c:pt idx="230">
                  <c:v>471</c:v>
                </c:pt>
                <c:pt idx="231">
                  <c:v>472</c:v>
                </c:pt>
                <c:pt idx="232">
                  <c:v>473</c:v>
                </c:pt>
                <c:pt idx="233">
                  <c:v>474</c:v>
                </c:pt>
                <c:pt idx="234">
                  <c:v>475</c:v>
                </c:pt>
                <c:pt idx="235">
                  <c:v>476</c:v>
                </c:pt>
                <c:pt idx="236">
                  <c:v>477</c:v>
                </c:pt>
                <c:pt idx="237">
                  <c:v>478</c:v>
                </c:pt>
                <c:pt idx="238">
                  <c:v>479</c:v>
                </c:pt>
                <c:pt idx="239">
                  <c:v>480</c:v>
                </c:pt>
                <c:pt idx="240">
                  <c:v>481</c:v>
                </c:pt>
                <c:pt idx="241">
                  <c:v>482</c:v>
                </c:pt>
                <c:pt idx="242">
                  <c:v>483</c:v>
                </c:pt>
                <c:pt idx="243">
                  <c:v>484</c:v>
                </c:pt>
                <c:pt idx="244">
                  <c:v>485</c:v>
                </c:pt>
                <c:pt idx="245">
                  <c:v>486</c:v>
                </c:pt>
                <c:pt idx="246">
                  <c:v>487</c:v>
                </c:pt>
                <c:pt idx="247">
                  <c:v>488</c:v>
                </c:pt>
                <c:pt idx="248">
                  <c:v>489</c:v>
                </c:pt>
                <c:pt idx="249">
                  <c:v>490</c:v>
                </c:pt>
                <c:pt idx="250">
                  <c:v>491</c:v>
                </c:pt>
                <c:pt idx="251">
                  <c:v>492</c:v>
                </c:pt>
                <c:pt idx="252">
                  <c:v>493</c:v>
                </c:pt>
                <c:pt idx="253">
                  <c:v>494</c:v>
                </c:pt>
                <c:pt idx="254">
                  <c:v>495</c:v>
                </c:pt>
                <c:pt idx="255">
                  <c:v>496</c:v>
                </c:pt>
                <c:pt idx="256">
                  <c:v>497</c:v>
                </c:pt>
                <c:pt idx="257">
                  <c:v>498</c:v>
                </c:pt>
                <c:pt idx="258">
                  <c:v>499</c:v>
                </c:pt>
                <c:pt idx="259">
                  <c:v>500</c:v>
                </c:pt>
                <c:pt idx="260">
                  <c:v>501</c:v>
                </c:pt>
                <c:pt idx="261">
                  <c:v>502</c:v>
                </c:pt>
                <c:pt idx="262">
                  <c:v>503</c:v>
                </c:pt>
                <c:pt idx="263">
                  <c:v>504</c:v>
                </c:pt>
                <c:pt idx="264">
                  <c:v>505</c:v>
                </c:pt>
                <c:pt idx="265">
                  <c:v>506</c:v>
                </c:pt>
                <c:pt idx="266">
                  <c:v>507</c:v>
                </c:pt>
                <c:pt idx="267">
                  <c:v>508</c:v>
                </c:pt>
                <c:pt idx="268">
                  <c:v>509</c:v>
                </c:pt>
                <c:pt idx="269">
                  <c:v>510</c:v>
                </c:pt>
                <c:pt idx="270">
                  <c:v>511</c:v>
                </c:pt>
                <c:pt idx="271">
                  <c:v>512</c:v>
                </c:pt>
                <c:pt idx="272">
                  <c:v>513</c:v>
                </c:pt>
                <c:pt idx="273">
                  <c:v>514</c:v>
                </c:pt>
                <c:pt idx="274">
                  <c:v>515</c:v>
                </c:pt>
                <c:pt idx="275">
                  <c:v>516</c:v>
                </c:pt>
                <c:pt idx="276">
                  <c:v>517</c:v>
                </c:pt>
                <c:pt idx="277">
                  <c:v>518</c:v>
                </c:pt>
                <c:pt idx="278">
                  <c:v>519</c:v>
                </c:pt>
                <c:pt idx="279">
                  <c:v>520</c:v>
                </c:pt>
              </c:numCache>
            </c:numRef>
          </c:xVal>
          <c:yVal>
            <c:numRef>
              <c:f>Graph!$D$243:$D$520</c:f>
              <c:numCache>
                <c:formatCode>General</c:formatCode>
                <c:ptCount val="278"/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F7-4839-978D-89679481FA66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Graph!$A$242:$A$521</c:f>
              <c:numCache>
                <c:formatCode>General</c:formatCode>
                <c:ptCount val="280"/>
                <c:pt idx="0">
                  <c:v>241</c:v>
                </c:pt>
                <c:pt idx="1">
                  <c:v>242</c:v>
                </c:pt>
                <c:pt idx="2">
                  <c:v>243</c:v>
                </c:pt>
                <c:pt idx="3">
                  <c:v>244</c:v>
                </c:pt>
                <c:pt idx="4">
                  <c:v>245</c:v>
                </c:pt>
                <c:pt idx="5">
                  <c:v>246</c:v>
                </c:pt>
                <c:pt idx="6">
                  <c:v>247</c:v>
                </c:pt>
                <c:pt idx="7">
                  <c:v>248</c:v>
                </c:pt>
                <c:pt idx="8">
                  <c:v>249</c:v>
                </c:pt>
                <c:pt idx="9">
                  <c:v>250</c:v>
                </c:pt>
                <c:pt idx="10">
                  <c:v>251</c:v>
                </c:pt>
                <c:pt idx="11">
                  <c:v>252</c:v>
                </c:pt>
                <c:pt idx="12">
                  <c:v>253</c:v>
                </c:pt>
                <c:pt idx="13">
                  <c:v>254</c:v>
                </c:pt>
                <c:pt idx="14">
                  <c:v>255</c:v>
                </c:pt>
                <c:pt idx="15">
                  <c:v>256</c:v>
                </c:pt>
                <c:pt idx="16">
                  <c:v>257</c:v>
                </c:pt>
                <c:pt idx="17">
                  <c:v>258</c:v>
                </c:pt>
                <c:pt idx="18">
                  <c:v>259</c:v>
                </c:pt>
                <c:pt idx="19">
                  <c:v>260</c:v>
                </c:pt>
                <c:pt idx="20">
                  <c:v>261</c:v>
                </c:pt>
                <c:pt idx="21">
                  <c:v>262</c:v>
                </c:pt>
                <c:pt idx="22">
                  <c:v>263</c:v>
                </c:pt>
                <c:pt idx="23">
                  <c:v>264</c:v>
                </c:pt>
                <c:pt idx="24">
                  <c:v>265</c:v>
                </c:pt>
                <c:pt idx="25">
                  <c:v>266</c:v>
                </c:pt>
                <c:pt idx="26">
                  <c:v>267</c:v>
                </c:pt>
                <c:pt idx="27">
                  <c:v>268</c:v>
                </c:pt>
                <c:pt idx="28">
                  <c:v>269</c:v>
                </c:pt>
                <c:pt idx="29">
                  <c:v>270</c:v>
                </c:pt>
                <c:pt idx="30">
                  <c:v>271</c:v>
                </c:pt>
                <c:pt idx="31">
                  <c:v>272</c:v>
                </c:pt>
                <c:pt idx="32">
                  <c:v>273</c:v>
                </c:pt>
                <c:pt idx="33">
                  <c:v>274</c:v>
                </c:pt>
                <c:pt idx="34">
                  <c:v>275</c:v>
                </c:pt>
                <c:pt idx="35">
                  <c:v>276</c:v>
                </c:pt>
                <c:pt idx="36">
                  <c:v>277</c:v>
                </c:pt>
                <c:pt idx="37">
                  <c:v>278</c:v>
                </c:pt>
                <c:pt idx="38">
                  <c:v>279</c:v>
                </c:pt>
                <c:pt idx="39">
                  <c:v>280</c:v>
                </c:pt>
                <c:pt idx="40">
                  <c:v>281</c:v>
                </c:pt>
                <c:pt idx="41">
                  <c:v>282</c:v>
                </c:pt>
                <c:pt idx="42">
                  <c:v>283</c:v>
                </c:pt>
                <c:pt idx="43">
                  <c:v>284</c:v>
                </c:pt>
                <c:pt idx="44">
                  <c:v>285</c:v>
                </c:pt>
                <c:pt idx="45">
                  <c:v>286</c:v>
                </c:pt>
                <c:pt idx="46">
                  <c:v>287</c:v>
                </c:pt>
                <c:pt idx="47">
                  <c:v>288</c:v>
                </c:pt>
                <c:pt idx="48">
                  <c:v>289</c:v>
                </c:pt>
                <c:pt idx="49">
                  <c:v>290</c:v>
                </c:pt>
                <c:pt idx="50">
                  <c:v>291</c:v>
                </c:pt>
                <c:pt idx="51">
                  <c:v>292</c:v>
                </c:pt>
                <c:pt idx="52">
                  <c:v>293</c:v>
                </c:pt>
                <c:pt idx="53">
                  <c:v>294</c:v>
                </c:pt>
                <c:pt idx="54">
                  <c:v>295</c:v>
                </c:pt>
                <c:pt idx="55">
                  <c:v>296</c:v>
                </c:pt>
                <c:pt idx="56">
                  <c:v>297</c:v>
                </c:pt>
                <c:pt idx="57">
                  <c:v>298</c:v>
                </c:pt>
                <c:pt idx="58">
                  <c:v>299</c:v>
                </c:pt>
                <c:pt idx="59">
                  <c:v>300</c:v>
                </c:pt>
                <c:pt idx="60">
                  <c:v>301</c:v>
                </c:pt>
                <c:pt idx="61">
                  <c:v>302</c:v>
                </c:pt>
                <c:pt idx="62">
                  <c:v>303</c:v>
                </c:pt>
                <c:pt idx="63">
                  <c:v>304</c:v>
                </c:pt>
                <c:pt idx="64">
                  <c:v>305</c:v>
                </c:pt>
                <c:pt idx="65">
                  <c:v>306</c:v>
                </c:pt>
                <c:pt idx="66">
                  <c:v>307</c:v>
                </c:pt>
                <c:pt idx="67">
                  <c:v>308</c:v>
                </c:pt>
                <c:pt idx="68">
                  <c:v>309</c:v>
                </c:pt>
                <c:pt idx="69">
                  <c:v>310</c:v>
                </c:pt>
                <c:pt idx="70">
                  <c:v>311</c:v>
                </c:pt>
                <c:pt idx="71">
                  <c:v>312</c:v>
                </c:pt>
                <c:pt idx="72">
                  <c:v>313</c:v>
                </c:pt>
                <c:pt idx="73">
                  <c:v>314</c:v>
                </c:pt>
                <c:pt idx="74">
                  <c:v>315</c:v>
                </c:pt>
                <c:pt idx="75">
                  <c:v>316</c:v>
                </c:pt>
                <c:pt idx="76">
                  <c:v>317</c:v>
                </c:pt>
                <c:pt idx="77">
                  <c:v>318</c:v>
                </c:pt>
                <c:pt idx="78">
                  <c:v>319</c:v>
                </c:pt>
                <c:pt idx="79">
                  <c:v>320</c:v>
                </c:pt>
                <c:pt idx="80">
                  <c:v>321</c:v>
                </c:pt>
                <c:pt idx="81">
                  <c:v>322</c:v>
                </c:pt>
                <c:pt idx="82">
                  <c:v>323</c:v>
                </c:pt>
                <c:pt idx="83">
                  <c:v>324</c:v>
                </c:pt>
                <c:pt idx="84">
                  <c:v>325</c:v>
                </c:pt>
                <c:pt idx="85">
                  <c:v>326</c:v>
                </c:pt>
                <c:pt idx="86">
                  <c:v>327</c:v>
                </c:pt>
                <c:pt idx="87">
                  <c:v>328</c:v>
                </c:pt>
                <c:pt idx="88">
                  <c:v>329</c:v>
                </c:pt>
                <c:pt idx="89">
                  <c:v>330</c:v>
                </c:pt>
                <c:pt idx="90">
                  <c:v>331</c:v>
                </c:pt>
                <c:pt idx="91">
                  <c:v>332</c:v>
                </c:pt>
                <c:pt idx="92">
                  <c:v>333</c:v>
                </c:pt>
                <c:pt idx="93">
                  <c:v>334</c:v>
                </c:pt>
                <c:pt idx="94">
                  <c:v>335</c:v>
                </c:pt>
                <c:pt idx="95">
                  <c:v>336</c:v>
                </c:pt>
                <c:pt idx="96">
                  <c:v>337</c:v>
                </c:pt>
                <c:pt idx="97">
                  <c:v>338</c:v>
                </c:pt>
                <c:pt idx="98">
                  <c:v>339</c:v>
                </c:pt>
                <c:pt idx="99">
                  <c:v>340</c:v>
                </c:pt>
                <c:pt idx="100">
                  <c:v>341</c:v>
                </c:pt>
                <c:pt idx="101">
                  <c:v>342</c:v>
                </c:pt>
                <c:pt idx="102">
                  <c:v>343</c:v>
                </c:pt>
                <c:pt idx="103">
                  <c:v>344</c:v>
                </c:pt>
                <c:pt idx="104">
                  <c:v>345</c:v>
                </c:pt>
                <c:pt idx="105">
                  <c:v>346</c:v>
                </c:pt>
                <c:pt idx="106">
                  <c:v>347</c:v>
                </c:pt>
                <c:pt idx="107">
                  <c:v>348</c:v>
                </c:pt>
                <c:pt idx="108">
                  <c:v>349</c:v>
                </c:pt>
                <c:pt idx="109">
                  <c:v>350</c:v>
                </c:pt>
                <c:pt idx="110">
                  <c:v>351</c:v>
                </c:pt>
                <c:pt idx="111">
                  <c:v>352</c:v>
                </c:pt>
                <c:pt idx="112">
                  <c:v>353</c:v>
                </c:pt>
                <c:pt idx="113">
                  <c:v>354</c:v>
                </c:pt>
                <c:pt idx="114">
                  <c:v>355</c:v>
                </c:pt>
                <c:pt idx="115">
                  <c:v>356</c:v>
                </c:pt>
                <c:pt idx="116">
                  <c:v>357</c:v>
                </c:pt>
                <c:pt idx="117">
                  <c:v>358</c:v>
                </c:pt>
                <c:pt idx="118">
                  <c:v>359</c:v>
                </c:pt>
                <c:pt idx="119">
                  <c:v>360</c:v>
                </c:pt>
                <c:pt idx="120">
                  <c:v>361</c:v>
                </c:pt>
                <c:pt idx="121">
                  <c:v>362</c:v>
                </c:pt>
                <c:pt idx="122">
                  <c:v>363</c:v>
                </c:pt>
                <c:pt idx="123">
                  <c:v>364</c:v>
                </c:pt>
                <c:pt idx="124">
                  <c:v>365</c:v>
                </c:pt>
                <c:pt idx="125">
                  <c:v>366</c:v>
                </c:pt>
                <c:pt idx="126">
                  <c:v>367</c:v>
                </c:pt>
                <c:pt idx="127">
                  <c:v>368</c:v>
                </c:pt>
                <c:pt idx="128">
                  <c:v>369</c:v>
                </c:pt>
                <c:pt idx="129">
                  <c:v>370</c:v>
                </c:pt>
                <c:pt idx="130">
                  <c:v>371</c:v>
                </c:pt>
                <c:pt idx="131">
                  <c:v>372</c:v>
                </c:pt>
                <c:pt idx="132">
                  <c:v>373</c:v>
                </c:pt>
                <c:pt idx="133">
                  <c:v>374</c:v>
                </c:pt>
                <c:pt idx="134">
                  <c:v>375</c:v>
                </c:pt>
                <c:pt idx="135">
                  <c:v>376</c:v>
                </c:pt>
                <c:pt idx="136">
                  <c:v>377</c:v>
                </c:pt>
                <c:pt idx="137">
                  <c:v>378</c:v>
                </c:pt>
                <c:pt idx="138">
                  <c:v>379</c:v>
                </c:pt>
                <c:pt idx="139">
                  <c:v>380</c:v>
                </c:pt>
                <c:pt idx="140">
                  <c:v>381</c:v>
                </c:pt>
                <c:pt idx="141">
                  <c:v>382</c:v>
                </c:pt>
                <c:pt idx="142">
                  <c:v>383</c:v>
                </c:pt>
                <c:pt idx="143">
                  <c:v>384</c:v>
                </c:pt>
                <c:pt idx="144">
                  <c:v>385</c:v>
                </c:pt>
                <c:pt idx="145">
                  <c:v>386</c:v>
                </c:pt>
                <c:pt idx="146">
                  <c:v>387</c:v>
                </c:pt>
                <c:pt idx="147">
                  <c:v>388</c:v>
                </c:pt>
                <c:pt idx="148">
                  <c:v>389</c:v>
                </c:pt>
                <c:pt idx="149">
                  <c:v>390</c:v>
                </c:pt>
                <c:pt idx="150">
                  <c:v>391</c:v>
                </c:pt>
                <c:pt idx="151">
                  <c:v>392</c:v>
                </c:pt>
                <c:pt idx="152">
                  <c:v>393</c:v>
                </c:pt>
                <c:pt idx="153">
                  <c:v>394</c:v>
                </c:pt>
                <c:pt idx="154">
                  <c:v>395</c:v>
                </c:pt>
                <c:pt idx="155">
                  <c:v>396</c:v>
                </c:pt>
                <c:pt idx="156">
                  <c:v>397</c:v>
                </c:pt>
                <c:pt idx="157">
                  <c:v>398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405</c:v>
                </c:pt>
                <c:pt idx="165">
                  <c:v>406</c:v>
                </c:pt>
                <c:pt idx="166">
                  <c:v>407</c:v>
                </c:pt>
                <c:pt idx="167">
                  <c:v>408</c:v>
                </c:pt>
                <c:pt idx="168">
                  <c:v>409</c:v>
                </c:pt>
                <c:pt idx="169">
                  <c:v>410</c:v>
                </c:pt>
                <c:pt idx="170">
                  <c:v>411</c:v>
                </c:pt>
                <c:pt idx="171">
                  <c:v>412</c:v>
                </c:pt>
                <c:pt idx="172">
                  <c:v>413</c:v>
                </c:pt>
                <c:pt idx="173">
                  <c:v>414</c:v>
                </c:pt>
                <c:pt idx="174">
                  <c:v>415</c:v>
                </c:pt>
                <c:pt idx="175">
                  <c:v>416</c:v>
                </c:pt>
                <c:pt idx="176">
                  <c:v>417</c:v>
                </c:pt>
                <c:pt idx="177">
                  <c:v>418</c:v>
                </c:pt>
                <c:pt idx="178">
                  <c:v>419</c:v>
                </c:pt>
                <c:pt idx="179">
                  <c:v>420</c:v>
                </c:pt>
                <c:pt idx="180">
                  <c:v>421</c:v>
                </c:pt>
                <c:pt idx="181">
                  <c:v>422</c:v>
                </c:pt>
                <c:pt idx="182">
                  <c:v>423</c:v>
                </c:pt>
                <c:pt idx="183">
                  <c:v>424</c:v>
                </c:pt>
                <c:pt idx="184">
                  <c:v>425</c:v>
                </c:pt>
                <c:pt idx="185">
                  <c:v>426</c:v>
                </c:pt>
                <c:pt idx="186">
                  <c:v>427</c:v>
                </c:pt>
                <c:pt idx="187">
                  <c:v>428</c:v>
                </c:pt>
                <c:pt idx="188">
                  <c:v>429</c:v>
                </c:pt>
                <c:pt idx="189">
                  <c:v>430</c:v>
                </c:pt>
                <c:pt idx="190">
                  <c:v>431</c:v>
                </c:pt>
                <c:pt idx="191">
                  <c:v>432</c:v>
                </c:pt>
                <c:pt idx="192">
                  <c:v>433</c:v>
                </c:pt>
                <c:pt idx="193">
                  <c:v>434</c:v>
                </c:pt>
                <c:pt idx="194">
                  <c:v>435</c:v>
                </c:pt>
                <c:pt idx="195">
                  <c:v>436</c:v>
                </c:pt>
                <c:pt idx="196">
                  <c:v>437</c:v>
                </c:pt>
                <c:pt idx="197">
                  <c:v>438</c:v>
                </c:pt>
                <c:pt idx="198">
                  <c:v>439</c:v>
                </c:pt>
                <c:pt idx="199">
                  <c:v>440</c:v>
                </c:pt>
                <c:pt idx="200">
                  <c:v>441</c:v>
                </c:pt>
                <c:pt idx="201">
                  <c:v>442</c:v>
                </c:pt>
                <c:pt idx="202">
                  <c:v>443</c:v>
                </c:pt>
                <c:pt idx="203">
                  <c:v>444</c:v>
                </c:pt>
                <c:pt idx="204">
                  <c:v>445</c:v>
                </c:pt>
                <c:pt idx="205">
                  <c:v>446</c:v>
                </c:pt>
                <c:pt idx="206">
                  <c:v>447</c:v>
                </c:pt>
                <c:pt idx="207">
                  <c:v>448</c:v>
                </c:pt>
                <c:pt idx="208">
                  <c:v>449</c:v>
                </c:pt>
                <c:pt idx="209">
                  <c:v>450</c:v>
                </c:pt>
                <c:pt idx="210">
                  <c:v>451</c:v>
                </c:pt>
                <c:pt idx="211">
                  <c:v>452</c:v>
                </c:pt>
                <c:pt idx="212">
                  <c:v>453</c:v>
                </c:pt>
                <c:pt idx="213">
                  <c:v>454</c:v>
                </c:pt>
                <c:pt idx="214">
                  <c:v>455</c:v>
                </c:pt>
                <c:pt idx="215">
                  <c:v>456</c:v>
                </c:pt>
                <c:pt idx="216">
                  <c:v>457</c:v>
                </c:pt>
                <c:pt idx="217">
                  <c:v>458</c:v>
                </c:pt>
                <c:pt idx="218">
                  <c:v>459</c:v>
                </c:pt>
                <c:pt idx="219">
                  <c:v>460</c:v>
                </c:pt>
                <c:pt idx="220">
                  <c:v>461</c:v>
                </c:pt>
                <c:pt idx="221">
                  <c:v>462</c:v>
                </c:pt>
                <c:pt idx="222">
                  <c:v>463</c:v>
                </c:pt>
                <c:pt idx="223">
                  <c:v>464</c:v>
                </c:pt>
                <c:pt idx="224">
                  <c:v>465</c:v>
                </c:pt>
                <c:pt idx="225">
                  <c:v>466</c:v>
                </c:pt>
                <c:pt idx="226">
                  <c:v>467</c:v>
                </c:pt>
                <c:pt idx="227">
                  <c:v>468</c:v>
                </c:pt>
                <c:pt idx="228">
                  <c:v>469</c:v>
                </c:pt>
                <c:pt idx="229">
                  <c:v>470</c:v>
                </c:pt>
                <c:pt idx="230">
                  <c:v>471</c:v>
                </c:pt>
                <c:pt idx="231">
                  <c:v>472</c:v>
                </c:pt>
                <c:pt idx="232">
                  <c:v>473</c:v>
                </c:pt>
                <c:pt idx="233">
                  <c:v>474</c:v>
                </c:pt>
                <c:pt idx="234">
                  <c:v>475</c:v>
                </c:pt>
                <c:pt idx="235">
                  <c:v>476</c:v>
                </c:pt>
                <c:pt idx="236">
                  <c:v>477</c:v>
                </c:pt>
                <c:pt idx="237">
                  <c:v>478</c:v>
                </c:pt>
                <c:pt idx="238">
                  <c:v>479</c:v>
                </c:pt>
                <c:pt idx="239">
                  <c:v>480</c:v>
                </c:pt>
                <c:pt idx="240">
                  <c:v>481</c:v>
                </c:pt>
                <c:pt idx="241">
                  <c:v>482</c:v>
                </c:pt>
                <c:pt idx="242">
                  <c:v>483</c:v>
                </c:pt>
                <c:pt idx="243">
                  <c:v>484</c:v>
                </c:pt>
                <c:pt idx="244">
                  <c:v>485</c:v>
                </c:pt>
                <c:pt idx="245">
                  <c:v>486</c:v>
                </c:pt>
                <c:pt idx="246">
                  <c:v>487</c:v>
                </c:pt>
                <c:pt idx="247">
                  <c:v>488</c:v>
                </c:pt>
                <c:pt idx="248">
                  <c:v>489</c:v>
                </c:pt>
                <c:pt idx="249">
                  <c:v>490</c:v>
                </c:pt>
                <c:pt idx="250">
                  <c:v>491</c:v>
                </c:pt>
                <c:pt idx="251">
                  <c:v>492</c:v>
                </c:pt>
                <c:pt idx="252">
                  <c:v>493</c:v>
                </c:pt>
                <c:pt idx="253">
                  <c:v>494</c:v>
                </c:pt>
                <c:pt idx="254">
                  <c:v>495</c:v>
                </c:pt>
                <c:pt idx="255">
                  <c:v>496</c:v>
                </c:pt>
                <c:pt idx="256">
                  <c:v>497</c:v>
                </c:pt>
                <c:pt idx="257">
                  <c:v>498</c:v>
                </c:pt>
                <c:pt idx="258">
                  <c:v>499</c:v>
                </c:pt>
                <c:pt idx="259">
                  <c:v>500</c:v>
                </c:pt>
                <c:pt idx="260">
                  <c:v>501</c:v>
                </c:pt>
                <c:pt idx="261">
                  <c:v>502</c:v>
                </c:pt>
                <c:pt idx="262">
                  <c:v>503</c:v>
                </c:pt>
                <c:pt idx="263">
                  <c:v>504</c:v>
                </c:pt>
                <c:pt idx="264">
                  <c:v>505</c:v>
                </c:pt>
                <c:pt idx="265">
                  <c:v>506</c:v>
                </c:pt>
                <c:pt idx="266">
                  <c:v>507</c:v>
                </c:pt>
                <c:pt idx="267">
                  <c:v>508</c:v>
                </c:pt>
                <c:pt idx="268">
                  <c:v>509</c:v>
                </c:pt>
                <c:pt idx="269">
                  <c:v>510</c:v>
                </c:pt>
                <c:pt idx="270">
                  <c:v>511</c:v>
                </c:pt>
                <c:pt idx="271">
                  <c:v>512</c:v>
                </c:pt>
                <c:pt idx="272">
                  <c:v>513</c:v>
                </c:pt>
                <c:pt idx="273">
                  <c:v>514</c:v>
                </c:pt>
                <c:pt idx="274">
                  <c:v>515</c:v>
                </c:pt>
                <c:pt idx="275">
                  <c:v>516</c:v>
                </c:pt>
                <c:pt idx="276">
                  <c:v>517</c:v>
                </c:pt>
                <c:pt idx="277">
                  <c:v>518</c:v>
                </c:pt>
                <c:pt idx="278">
                  <c:v>519</c:v>
                </c:pt>
                <c:pt idx="279">
                  <c:v>520</c:v>
                </c:pt>
              </c:numCache>
            </c:numRef>
          </c:xVal>
          <c:yVal>
            <c:numRef>
              <c:f>Graph!$B$243:$B$520</c:f>
              <c:numCache>
                <c:formatCode>General</c:formatCode>
                <c:ptCount val="278"/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F7-4839-978D-89679481FA66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Graph!$A$242:$A$521</c:f>
              <c:numCache>
                <c:formatCode>General</c:formatCode>
                <c:ptCount val="280"/>
                <c:pt idx="0">
                  <c:v>241</c:v>
                </c:pt>
                <c:pt idx="1">
                  <c:v>242</c:v>
                </c:pt>
                <c:pt idx="2">
                  <c:v>243</c:v>
                </c:pt>
                <c:pt idx="3">
                  <c:v>244</c:v>
                </c:pt>
                <c:pt idx="4">
                  <c:v>245</c:v>
                </c:pt>
                <c:pt idx="5">
                  <c:v>246</c:v>
                </c:pt>
                <c:pt idx="6">
                  <c:v>247</c:v>
                </c:pt>
                <c:pt idx="7">
                  <c:v>248</c:v>
                </c:pt>
                <c:pt idx="8">
                  <c:v>249</c:v>
                </c:pt>
                <c:pt idx="9">
                  <c:v>250</c:v>
                </c:pt>
                <c:pt idx="10">
                  <c:v>251</c:v>
                </c:pt>
                <c:pt idx="11">
                  <c:v>252</c:v>
                </c:pt>
                <c:pt idx="12">
                  <c:v>253</c:v>
                </c:pt>
                <c:pt idx="13">
                  <c:v>254</c:v>
                </c:pt>
                <c:pt idx="14">
                  <c:v>255</c:v>
                </c:pt>
                <c:pt idx="15">
                  <c:v>256</c:v>
                </c:pt>
                <c:pt idx="16">
                  <c:v>257</c:v>
                </c:pt>
                <c:pt idx="17">
                  <c:v>258</c:v>
                </c:pt>
                <c:pt idx="18">
                  <c:v>259</c:v>
                </c:pt>
                <c:pt idx="19">
                  <c:v>260</c:v>
                </c:pt>
                <c:pt idx="20">
                  <c:v>261</c:v>
                </c:pt>
                <c:pt idx="21">
                  <c:v>262</c:v>
                </c:pt>
                <c:pt idx="22">
                  <c:v>263</c:v>
                </c:pt>
                <c:pt idx="23">
                  <c:v>264</c:v>
                </c:pt>
                <c:pt idx="24">
                  <c:v>265</c:v>
                </c:pt>
                <c:pt idx="25">
                  <c:v>266</c:v>
                </c:pt>
                <c:pt idx="26">
                  <c:v>267</c:v>
                </c:pt>
                <c:pt idx="27">
                  <c:v>268</c:v>
                </c:pt>
                <c:pt idx="28">
                  <c:v>269</c:v>
                </c:pt>
                <c:pt idx="29">
                  <c:v>270</c:v>
                </c:pt>
                <c:pt idx="30">
                  <c:v>271</c:v>
                </c:pt>
                <c:pt idx="31">
                  <c:v>272</c:v>
                </c:pt>
                <c:pt idx="32">
                  <c:v>273</c:v>
                </c:pt>
                <c:pt idx="33">
                  <c:v>274</c:v>
                </c:pt>
                <c:pt idx="34">
                  <c:v>275</c:v>
                </c:pt>
                <c:pt idx="35">
                  <c:v>276</c:v>
                </c:pt>
                <c:pt idx="36">
                  <c:v>277</c:v>
                </c:pt>
                <c:pt idx="37">
                  <c:v>278</c:v>
                </c:pt>
                <c:pt idx="38">
                  <c:v>279</c:v>
                </c:pt>
                <c:pt idx="39">
                  <c:v>280</c:v>
                </c:pt>
                <c:pt idx="40">
                  <c:v>281</c:v>
                </c:pt>
                <c:pt idx="41">
                  <c:v>282</c:v>
                </c:pt>
                <c:pt idx="42">
                  <c:v>283</c:v>
                </c:pt>
                <c:pt idx="43">
                  <c:v>284</c:v>
                </c:pt>
                <c:pt idx="44">
                  <c:v>285</c:v>
                </c:pt>
                <c:pt idx="45">
                  <c:v>286</c:v>
                </c:pt>
                <c:pt idx="46">
                  <c:v>287</c:v>
                </c:pt>
                <c:pt idx="47">
                  <c:v>288</c:v>
                </c:pt>
                <c:pt idx="48">
                  <c:v>289</c:v>
                </c:pt>
                <c:pt idx="49">
                  <c:v>290</c:v>
                </c:pt>
                <c:pt idx="50">
                  <c:v>291</c:v>
                </c:pt>
                <c:pt idx="51">
                  <c:v>292</c:v>
                </c:pt>
                <c:pt idx="52">
                  <c:v>293</c:v>
                </c:pt>
                <c:pt idx="53">
                  <c:v>294</c:v>
                </c:pt>
                <c:pt idx="54">
                  <c:v>295</c:v>
                </c:pt>
                <c:pt idx="55">
                  <c:v>296</c:v>
                </c:pt>
                <c:pt idx="56">
                  <c:v>297</c:v>
                </c:pt>
                <c:pt idx="57">
                  <c:v>298</c:v>
                </c:pt>
                <c:pt idx="58">
                  <c:v>299</c:v>
                </c:pt>
                <c:pt idx="59">
                  <c:v>300</c:v>
                </c:pt>
                <c:pt idx="60">
                  <c:v>301</c:v>
                </c:pt>
                <c:pt idx="61">
                  <c:v>302</c:v>
                </c:pt>
                <c:pt idx="62">
                  <c:v>303</c:v>
                </c:pt>
                <c:pt idx="63">
                  <c:v>304</c:v>
                </c:pt>
                <c:pt idx="64">
                  <c:v>305</c:v>
                </c:pt>
                <c:pt idx="65">
                  <c:v>306</c:v>
                </c:pt>
                <c:pt idx="66">
                  <c:v>307</c:v>
                </c:pt>
                <c:pt idx="67">
                  <c:v>308</c:v>
                </c:pt>
                <c:pt idx="68">
                  <c:v>309</c:v>
                </c:pt>
                <c:pt idx="69">
                  <c:v>310</c:v>
                </c:pt>
                <c:pt idx="70">
                  <c:v>311</c:v>
                </c:pt>
                <c:pt idx="71">
                  <c:v>312</c:v>
                </c:pt>
                <c:pt idx="72">
                  <c:v>313</c:v>
                </c:pt>
                <c:pt idx="73">
                  <c:v>314</c:v>
                </c:pt>
                <c:pt idx="74">
                  <c:v>315</c:v>
                </c:pt>
                <c:pt idx="75">
                  <c:v>316</c:v>
                </c:pt>
                <c:pt idx="76">
                  <c:v>317</c:v>
                </c:pt>
                <c:pt idx="77">
                  <c:v>318</c:v>
                </c:pt>
                <c:pt idx="78">
                  <c:v>319</c:v>
                </c:pt>
                <c:pt idx="79">
                  <c:v>320</c:v>
                </c:pt>
                <c:pt idx="80">
                  <c:v>321</c:v>
                </c:pt>
                <c:pt idx="81">
                  <c:v>322</c:v>
                </c:pt>
                <c:pt idx="82">
                  <c:v>323</c:v>
                </c:pt>
                <c:pt idx="83">
                  <c:v>324</c:v>
                </c:pt>
                <c:pt idx="84">
                  <c:v>325</c:v>
                </c:pt>
                <c:pt idx="85">
                  <c:v>326</c:v>
                </c:pt>
                <c:pt idx="86">
                  <c:v>327</c:v>
                </c:pt>
                <c:pt idx="87">
                  <c:v>328</c:v>
                </c:pt>
                <c:pt idx="88">
                  <c:v>329</c:v>
                </c:pt>
                <c:pt idx="89">
                  <c:v>330</c:v>
                </c:pt>
                <c:pt idx="90">
                  <c:v>331</c:v>
                </c:pt>
                <c:pt idx="91">
                  <c:v>332</c:v>
                </c:pt>
                <c:pt idx="92">
                  <c:v>333</c:v>
                </c:pt>
                <c:pt idx="93">
                  <c:v>334</c:v>
                </c:pt>
                <c:pt idx="94">
                  <c:v>335</c:v>
                </c:pt>
                <c:pt idx="95">
                  <c:v>336</c:v>
                </c:pt>
                <c:pt idx="96">
                  <c:v>337</c:v>
                </c:pt>
                <c:pt idx="97">
                  <c:v>338</c:v>
                </c:pt>
                <c:pt idx="98">
                  <c:v>339</c:v>
                </c:pt>
                <c:pt idx="99">
                  <c:v>340</c:v>
                </c:pt>
                <c:pt idx="100">
                  <c:v>341</c:v>
                </c:pt>
                <c:pt idx="101">
                  <c:v>342</c:v>
                </c:pt>
                <c:pt idx="102">
                  <c:v>343</c:v>
                </c:pt>
                <c:pt idx="103">
                  <c:v>344</c:v>
                </c:pt>
                <c:pt idx="104">
                  <c:v>345</c:v>
                </c:pt>
                <c:pt idx="105">
                  <c:v>346</c:v>
                </c:pt>
                <c:pt idx="106">
                  <c:v>347</c:v>
                </c:pt>
                <c:pt idx="107">
                  <c:v>348</c:v>
                </c:pt>
                <c:pt idx="108">
                  <c:v>349</c:v>
                </c:pt>
                <c:pt idx="109">
                  <c:v>350</c:v>
                </c:pt>
                <c:pt idx="110">
                  <c:v>351</c:v>
                </c:pt>
                <c:pt idx="111">
                  <c:v>352</c:v>
                </c:pt>
                <c:pt idx="112">
                  <c:v>353</c:v>
                </c:pt>
                <c:pt idx="113">
                  <c:v>354</c:v>
                </c:pt>
                <c:pt idx="114">
                  <c:v>355</c:v>
                </c:pt>
                <c:pt idx="115">
                  <c:v>356</c:v>
                </c:pt>
                <c:pt idx="116">
                  <c:v>357</c:v>
                </c:pt>
                <c:pt idx="117">
                  <c:v>358</c:v>
                </c:pt>
                <c:pt idx="118">
                  <c:v>359</c:v>
                </c:pt>
                <c:pt idx="119">
                  <c:v>360</c:v>
                </c:pt>
                <c:pt idx="120">
                  <c:v>361</c:v>
                </c:pt>
                <c:pt idx="121">
                  <c:v>362</c:v>
                </c:pt>
                <c:pt idx="122">
                  <c:v>363</c:v>
                </c:pt>
                <c:pt idx="123">
                  <c:v>364</c:v>
                </c:pt>
                <c:pt idx="124">
                  <c:v>365</c:v>
                </c:pt>
                <c:pt idx="125">
                  <c:v>366</c:v>
                </c:pt>
                <c:pt idx="126">
                  <c:v>367</c:v>
                </c:pt>
                <c:pt idx="127">
                  <c:v>368</c:v>
                </c:pt>
                <c:pt idx="128">
                  <c:v>369</c:v>
                </c:pt>
                <c:pt idx="129">
                  <c:v>370</c:v>
                </c:pt>
                <c:pt idx="130">
                  <c:v>371</c:v>
                </c:pt>
                <c:pt idx="131">
                  <c:v>372</c:v>
                </c:pt>
                <c:pt idx="132">
                  <c:v>373</c:v>
                </c:pt>
                <c:pt idx="133">
                  <c:v>374</c:v>
                </c:pt>
                <c:pt idx="134">
                  <c:v>375</c:v>
                </c:pt>
                <c:pt idx="135">
                  <c:v>376</c:v>
                </c:pt>
                <c:pt idx="136">
                  <c:v>377</c:v>
                </c:pt>
                <c:pt idx="137">
                  <c:v>378</c:v>
                </c:pt>
                <c:pt idx="138">
                  <c:v>379</c:v>
                </c:pt>
                <c:pt idx="139">
                  <c:v>380</c:v>
                </c:pt>
                <c:pt idx="140">
                  <c:v>381</c:v>
                </c:pt>
                <c:pt idx="141">
                  <c:v>382</c:v>
                </c:pt>
                <c:pt idx="142">
                  <c:v>383</c:v>
                </c:pt>
                <c:pt idx="143">
                  <c:v>384</c:v>
                </c:pt>
                <c:pt idx="144">
                  <c:v>385</c:v>
                </c:pt>
                <c:pt idx="145">
                  <c:v>386</c:v>
                </c:pt>
                <c:pt idx="146">
                  <c:v>387</c:v>
                </c:pt>
                <c:pt idx="147">
                  <c:v>388</c:v>
                </c:pt>
                <c:pt idx="148">
                  <c:v>389</c:v>
                </c:pt>
                <c:pt idx="149">
                  <c:v>390</c:v>
                </c:pt>
                <c:pt idx="150">
                  <c:v>391</c:v>
                </c:pt>
                <c:pt idx="151">
                  <c:v>392</c:v>
                </c:pt>
                <c:pt idx="152">
                  <c:v>393</c:v>
                </c:pt>
                <c:pt idx="153">
                  <c:v>394</c:v>
                </c:pt>
                <c:pt idx="154">
                  <c:v>395</c:v>
                </c:pt>
                <c:pt idx="155">
                  <c:v>396</c:v>
                </c:pt>
                <c:pt idx="156">
                  <c:v>397</c:v>
                </c:pt>
                <c:pt idx="157">
                  <c:v>398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405</c:v>
                </c:pt>
                <c:pt idx="165">
                  <c:v>406</c:v>
                </c:pt>
                <c:pt idx="166">
                  <c:v>407</c:v>
                </c:pt>
                <c:pt idx="167">
                  <c:v>408</c:v>
                </c:pt>
                <c:pt idx="168">
                  <c:v>409</c:v>
                </c:pt>
                <c:pt idx="169">
                  <c:v>410</c:v>
                </c:pt>
                <c:pt idx="170">
                  <c:v>411</c:v>
                </c:pt>
                <c:pt idx="171">
                  <c:v>412</c:v>
                </c:pt>
                <c:pt idx="172">
                  <c:v>413</c:v>
                </c:pt>
                <c:pt idx="173">
                  <c:v>414</c:v>
                </c:pt>
                <c:pt idx="174">
                  <c:v>415</c:v>
                </c:pt>
                <c:pt idx="175">
                  <c:v>416</c:v>
                </c:pt>
                <c:pt idx="176">
                  <c:v>417</c:v>
                </c:pt>
                <c:pt idx="177">
                  <c:v>418</c:v>
                </c:pt>
                <c:pt idx="178">
                  <c:v>419</c:v>
                </c:pt>
                <c:pt idx="179">
                  <c:v>420</c:v>
                </c:pt>
                <c:pt idx="180">
                  <c:v>421</c:v>
                </c:pt>
                <c:pt idx="181">
                  <c:v>422</c:v>
                </c:pt>
                <c:pt idx="182">
                  <c:v>423</c:v>
                </c:pt>
                <c:pt idx="183">
                  <c:v>424</c:v>
                </c:pt>
                <c:pt idx="184">
                  <c:v>425</c:v>
                </c:pt>
                <c:pt idx="185">
                  <c:v>426</c:v>
                </c:pt>
                <c:pt idx="186">
                  <c:v>427</c:v>
                </c:pt>
                <c:pt idx="187">
                  <c:v>428</c:v>
                </c:pt>
                <c:pt idx="188">
                  <c:v>429</c:v>
                </c:pt>
                <c:pt idx="189">
                  <c:v>430</c:v>
                </c:pt>
                <c:pt idx="190">
                  <c:v>431</c:v>
                </c:pt>
                <c:pt idx="191">
                  <c:v>432</c:v>
                </c:pt>
                <c:pt idx="192">
                  <c:v>433</c:v>
                </c:pt>
                <c:pt idx="193">
                  <c:v>434</c:v>
                </c:pt>
                <c:pt idx="194">
                  <c:v>435</c:v>
                </c:pt>
                <c:pt idx="195">
                  <c:v>436</c:v>
                </c:pt>
                <c:pt idx="196">
                  <c:v>437</c:v>
                </c:pt>
                <c:pt idx="197">
                  <c:v>438</c:v>
                </c:pt>
                <c:pt idx="198">
                  <c:v>439</c:v>
                </c:pt>
                <c:pt idx="199">
                  <c:v>440</c:v>
                </c:pt>
                <c:pt idx="200">
                  <c:v>441</c:v>
                </c:pt>
                <c:pt idx="201">
                  <c:v>442</c:v>
                </c:pt>
                <c:pt idx="202">
                  <c:v>443</c:v>
                </c:pt>
                <c:pt idx="203">
                  <c:v>444</c:v>
                </c:pt>
                <c:pt idx="204">
                  <c:v>445</c:v>
                </c:pt>
                <c:pt idx="205">
                  <c:v>446</c:v>
                </c:pt>
                <c:pt idx="206">
                  <c:v>447</c:v>
                </c:pt>
                <c:pt idx="207">
                  <c:v>448</c:v>
                </c:pt>
                <c:pt idx="208">
                  <c:v>449</c:v>
                </c:pt>
                <c:pt idx="209">
                  <c:v>450</c:v>
                </c:pt>
                <c:pt idx="210">
                  <c:v>451</c:v>
                </c:pt>
                <c:pt idx="211">
                  <c:v>452</c:v>
                </c:pt>
                <c:pt idx="212">
                  <c:v>453</c:v>
                </c:pt>
                <c:pt idx="213">
                  <c:v>454</c:v>
                </c:pt>
                <c:pt idx="214">
                  <c:v>455</c:v>
                </c:pt>
                <c:pt idx="215">
                  <c:v>456</c:v>
                </c:pt>
                <c:pt idx="216">
                  <c:v>457</c:v>
                </c:pt>
                <c:pt idx="217">
                  <c:v>458</c:v>
                </c:pt>
                <c:pt idx="218">
                  <c:v>459</c:v>
                </c:pt>
                <c:pt idx="219">
                  <c:v>460</c:v>
                </c:pt>
                <c:pt idx="220">
                  <c:v>461</c:v>
                </c:pt>
                <c:pt idx="221">
                  <c:v>462</c:v>
                </c:pt>
                <c:pt idx="222">
                  <c:v>463</c:v>
                </c:pt>
                <c:pt idx="223">
                  <c:v>464</c:v>
                </c:pt>
                <c:pt idx="224">
                  <c:v>465</c:v>
                </c:pt>
                <c:pt idx="225">
                  <c:v>466</c:v>
                </c:pt>
                <c:pt idx="226">
                  <c:v>467</c:v>
                </c:pt>
                <c:pt idx="227">
                  <c:v>468</c:v>
                </c:pt>
                <c:pt idx="228">
                  <c:v>469</c:v>
                </c:pt>
                <c:pt idx="229">
                  <c:v>470</c:v>
                </c:pt>
                <c:pt idx="230">
                  <c:v>471</c:v>
                </c:pt>
                <c:pt idx="231">
                  <c:v>472</c:v>
                </c:pt>
                <c:pt idx="232">
                  <c:v>473</c:v>
                </c:pt>
                <c:pt idx="233">
                  <c:v>474</c:v>
                </c:pt>
                <c:pt idx="234">
                  <c:v>475</c:v>
                </c:pt>
                <c:pt idx="235">
                  <c:v>476</c:v>
                </c:pt>
                <c:pt idx="236">
                  <c:v>477</c:v>
                </c:pt>
                <c:pt idx="237">
                  <c:v>478</c:v>
                </c:pt>
                <c:pt idx="238">
                  <c:v>479</c:v>
                </c:pt>
                <c:pt idx="239">
                  <c:v>480</c:v>
                </c:pt>
                <c:pt idx="240">
                  <c:v>481</c:v>
                </c:pt>
                <c:pt idx="241">
                  <c:v>482</c:v>
                </c:pt>
                <c:pt idx="242">
                  <c:v>483</c:v>
                </c:pt>
                <c:pt idx="243">
                  <c:v>484</c:v>
                </c:pt>
                <c:pt idx="244">
                  <c:v>485</c:v>
                </c:pt>
                <c:pt idx="245">
                  <c:v>486</c:v>
                </c:pt>
                <c:pt idx="246">
                  <c:v>487</c:v>
                </c:pt>
                <c:pt idx="247">
                  <c:v>488</c:v>
                </c:pt>
                <c:pt idx="248">
                  <c:v>489</c:v>
                </c:pt>
                <c:pt idx="249">
                  <c:v>490</c:v>
                </c:pt>
                <c:pt idx="250">
                  <c:v>491</c:v>
                </c:pt>
                <c:pt idx="251">
                  <c:v>492</c:v>
                </c:pt>
                <c:pt idx="252">
                  <c:v>493</c:v>
                </c:pt>
                <c:pt idx="253">
                  <c:v>494</c:v>
                </c:pt>
                <c:pt idx="254">
                  <c:v>495</c:v>
                </c:pt>
                <c:pt idx="255">
                  <c:v>496</c:v>
                </c:pt>
                <c:pt idx="256">
                  <c:v>497</c:v>
                </c:pt>
                <c:pt idx="257">
                  <c:v>498</c:v>
                </c:pt>
                <c:pt idx="258">
                  <c:v>499</c:v>
                </c:pt>
                <c:pt idx="259">
                  <c:v>500</c:v>
                </c:pt>
                <c:pt idx="260">
                  <c:v>501</c:v>
                </c:pt>
                <c:pt idx="261">
                  <c:v>502</c:v>
                </c:pt>
                <c:pt idx="262">
                  <c:v>503</c:v>
                </c:pt>
                <c:pt idx="263">
                  <c:v>504</c:v>
                </c:pt>
                <c:pt idx="264">
                  <c:v>505</c:v>
                </c:pt>
                <c:pt idx="265">
                  <c:v>506</c:v>
                </c:pt>
                <c:pt idx="266">
                  <c:v>507</c:v>
                </c:pt>
                <c:pt idx="267">
                  <c:v>508</c:v>
                </c:pt>
                <c:pt idx="268">
                  <c:v>509</c:v>
                </c:pt>
                <c:pt idx="269">
                  <c:v>510</c:v>
                </c:pt>
                <c:pt idx="270">
                  <c:v>511</c:v>
                </c:pt>
                <c:pt idx="271">
                  <c:v>512</c:v>
                </c:pt>
                <c:pt idx="272">
                  <c:v>513</c:v>
                </c:pt>
                <c:pt idx="273">
                  <c:v>514</c:v>
                </c:pt>
                <c:pt idx="274">
                  <c:v>515</c:v>
                </c:pt>
                <c:pt idx="275">
                  <c:v>516</c:v>
                </c:pt>
                <c:pt idx="276">
                  <c:v>517</c:v>
                </c:pt>
                <c:pt idx="277">
                  <c:v>518</c:v>
                </c:pt>
                <c:pt idx="278">
                  <c:v>519</c:v>
                </c:pt>
                <c:pt idx="279">
                  <c:v>520</c:v>
                </c:pt>
              </c:numCache>
            </c:numRef>
          </c:xVal>
          <c:yVal>
            <c:numRef>
              <c:f>Graph!$C$243:$C$520</c:f>
              <c:numCache>
                <c:formatCode>General</c:formatCode>
                <c:ptCount val="278"/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F7-4839-978D-89679481FA66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Graph!$A$242:$A$521</c:f>
              <c:numCache>
                <c:formatCode>General</c:formatCode>
                <c:ptCount val="280"/>
                <c:pt idx="0">
                  <c:v>241</c:v>
                </c:pt>
                <c:pt idx="1">
                  <c:v>242</c:v>
                </c:pt>
                <c:pt idx="2">
                  <c:v>243</c:v>
                </c:pt>
                <c:pt idx="3">
                  <c:v>244</c:v>
                </c:pt>
                <c:pt idx="4">
                  <c:v>245</c:v>
                </c:pt>
                <c:pt idx="5">
                  <c:v>246</c:v>
                </c:pt>
                <c:pt idx="6">
                  <c:v>247</c:v>
                </c:pt>
                <c:pt idx="7">
                  <c:v>248</c:v>
                </c:pt>
                <c:pt idx="8">
                  <c:v>249</c:v>
                </c:pt>
                <c:pt idx="9">
                  <c:v>250</c:v>
                </c:pt>
                <c:pt idx="10">
                  <c:v>251</c:v>
                </c:pt>
                <c:pt idx="11">
                  <c:v>252</c:v>
                </c:pt>
                <c:pt idx="12">
                  <c:v>253</c:v>
                </c:pt>
                <c:pt idx="13">
                  <c:v>254</c:v>
                </c:pt>
                <c:pt idx="14">
                  <c:v>255</c:v>
                </c:pt>
                <c:pt idx="15">
                  <c:v>256</c:v>
                </c:pt>
                <c:pt idx="16">
                  <c:v>257</c:v>
                </c:pt>
                <c:pt idx="17">
                  <c:v>258</c:v>
                </c:pt>
                <c:pt idx="18">
                  <c:v>259</c:v>
                </c:pt>
                <c:pt idx="19">
                  <c:v>260</c:v>
                </c:pt>
                <c:pt idx="20">
                  <c:v>261</c:v>
                </c:pt>
                <c:pt idx="21">
                  <c:v>262</c:v>
                </c:pt>
                <c:pt idx="22">
                  <c:v>263</c:v>
                </c:pt>
                <c:pt idx="23">
                  <c:v>264</c:v>
                </c:pt>
                <c:pt idx="24">
                  <c:v>265</c:v>
                </c:pt>
                <c:pt idx="25">
                  <c:v>266</c:v>
                </c:pt>
                <c:pt idx="26">
                  <c:v>267</c:v>
                </c:pt>
                <c:pt idx="27">
                  <c:v>268</c:v>
                </c:pt>
                <c:pt idx="28">
                  <c:v>269</c:v>
                </c:pt>
                <c:pt idx="29">
                  <c:v>270</c:v>
                </c:pt>
                <c:pt idx="30">
                  <c:v>271</c:v>
                </c:pt>
                <c:pt idx="31">
                  <c:v>272</c:v>
                </c:pt>
                <c:pt idx="32">
                  <c:v>273</c:v>
                </c:pt>
                <c:pt idx="33">
                  <c:v>274</c:v>
                </c:pt>
                <c:pt idx="34">
                  <c:v>275</c:v>
                </c:pt>
                <c:pt idx="35">
                  <c:v>276</c:v>
                </c:pt>
                <c:pt idx="36">
                  <c:v>277</c:v>
                </c:pt>
                <c:pt idx="37">
                  <c:v>278</c:v>
                </c:pt>
                <c:pt idx="38">
                  <c:v>279</c:v>
                </c:pt>
                <c:pt idx="39">
                  <c:v>280</c:v>
                </c:pt>
                <c:pt idx="40">
                  <c:v>281</c:v>
                </c:pt>
                <c:pt idx="41">
                  <c:v>282</c:v>
                </c:pt>
                <c:pt idx="42">
                  <c:v>283</c:v>
                </c:pt>
                <c:pt idx="43">
                  <c:v>284</c:v>
                </c:pt>
                <c:pt idx="44">
                  <c:v>285</c:v>
                </c:pt>
                <c:pt idx="45">
                  <c:v>286</c:v>
                </c:pt>
                <c:pt idx="46">
                  <c:v>287</c:v>
                </c:pt>
                <c:pt idx="47">
                  <c:v>288</c:v>
                </c:pt>
                <c:pt idx="48">
                  <c:v>289</c:v>
                </c:pt>
                <c:pt idx="49">
                  <c:v>290</c:v>
                </c:pt>
                <c:pt idx="50">
                  <c:v>291</c:v>
                </c:pt>
                <c:pt idx="51">
                  <c:v>292</c:v>
                </c:pt>
                <c:pt idx="52">
                  <c:v>293</c:v>
                </c:pt>
                <c:pt idx="53">
                  <c:v>294</c:v>
                </c:pt>
                <c:pt idx="54">
                  <c:v>295</c:v>
                </c:pt>
                <c:pt idx="55">
                  <c:v>296</c:v>
                </c:pt>
                <c:pt idx="56">
                  <c:v>297</c:v>
                </c:pt>
                <c:pt idx="57">
                  <c:v>298</c:v>
                </c:pt>
                <c:pt idx="58">
                  <c:v>299</c:v>
                </c:pt>
                <c:pt idx="59">
                  <c:v>300</c:v>
                </c:pt>
                <c:pt idx="60">
                  <c:v>301</c:v>
                </c:pt>
                <c:pt idx="61">
                  <c:v>302</c:v>
                </c:pt>
                <c:pt idx="62">
                  <c:v>303</c:v>
                </c:pt>
                <c:pt idx="63">
                  <c:v>304</c:v>
                </c:pt>
                <c:pt idx="64">
                  <c:v>305</c:v>
                </c:pt>
                <c:pt idx="65">
                  <c:v>306</c:v>
                </c:pt>
                <c:pt idx="66">
                  <c:v>307</c:v>
                </c:pt>
                <c:pt idx="67">
                  <c:v>308</c:v>
                </c:pt>
                <c:pt idx="68">
                  <c:v>309</c:v>
                </c:pt>
                <c:pt idx="69">
                  <c:v>310</c:v>
                </c:pt>
                <c:pt idx="70">
                  <c:v>311</c:v>
                </c:pt>
                <c:pt idx="71">
                  <c:v>312</c:v>
                </c:pt>
                <c:pt idx="72">
                  <c:v>313</c:v>
                </c:pt>
                <c:pt idx="73">
                  <c:v>314</c:v>
                </c:pt>
                <c:pt idx="74">
                  <c:v>315</c:v>
                </c:pt>
                <c:pt idx="75">
                  <c:v>316</c:v>
                </c:pt>
                <c:pt idx="76">
                  <c:v>317</c:v>
                </c:pt>
                <c:pt idx="77">
                  <c:v>318</c:v>
                </c:pt>
                <c:pt idx="78">
                  <c:v>319</c:v>
                </c:pt>
                <c:pt idx="79">
                  <c:v>320</c:v>
                </c:pt>
                <c:pt idx="80">
                  <c:v>321</c:v>
                </c:pt>
                <c:pt idx="81">
                  <c:v>322</c:v>
                </c:pt>
                <c:pt idx="82">
                  <c:v>323</c:v>
                </c:pt>
                <c:pt idx="83">
                  <c:v>324</c:v>
                </c:pt>
                <c:pt idx="84">
                  <c:v>325</c:v>
                </c:pt>
                <c:pt idx="85">
                  <c:v>326</c:v>
                </c:pt>
                <c:pt idx="86">
                  <c:v>327</c:v>
                </c:pt>
                <c:pt idx="87">
                  <c:v>328</c:v>
                </c:pt>
                <c:pt idx="88">
                  <c:v>329</c:v>
                </c:pt>
                <c:pt idx="89">
                  <c:v>330</c:v>
                </c:pt>
                <c:pt idx="90">
                  <c:v>331</c:v>
                </c:pt>
                <c:pt idx="91">
                  <c:v>332</c:v>
                </c:pt>
                <c:pt idx="92">
                  <c:v>333</c:v>
                </c:pt>
                <c:pt idx="93">
                  <c:v>334</c:v>
                </c:pt>
                <c:pt idx="94">
                  <c:v>335</c:v>
                </c:pt>
                <c:pt idx="95">
                  <c:v>336</c:v>
                </c:pt>
                <c:pt idx="96">
                  <c:v>337</c:v>
                </c:pt>
                <c:pt idx="97">
                  <c:v>338</c:v>
                </c:pt>
                <c:pt idx="98">
                  <c:v>339</c:v>
                </c:pt>
                <c:pt idx="99">
                  <c:v>340</c:v>
                </c:pt>
                <c:pt idx="100">
                  <c:v>341</c:v>
                </c:pt>
                <c:pt idx="101">
                  <c:v>342</c:v>
                </c:pt>
                <c:pt idx="102">
                  <c:v>343</c:v>
                </c:pt>
                <c:pt idx="103">
                  <c:v>344</c:v>
                </c:pt>
                <c:pt idx="104">
                  <c:v>345</c:v>
                </c:pt>
                <c:pt idx="105">
                  <c:v>346</c:v>
                </c:pt>
                <c:pt idx="106">
                  <c:v>347</c:v>
                </c:pt>
                <c:pt idx="107">
                  <c:v>348</c:v>
                </c:pt>
                <c:pt idx="108">
                  <c:v>349</c:v>
                </c:pt>
                <c:pt idx="109">
                  <c:v>350</c:v>
                </c:pt>
                <c:pt idx="110">
                  <c:v>351</c:v>
                </c:pt>
                <c:pt idx="111">
                  <c:v>352</c:v>
                </c:pt>
                <c:pt idx="112">
                  <c:v>353</c:v>
                </c:pt>
                <c:pt idx="113">
                  <c:v>354</c:v>
                </c:pt>
                <c:pt idx="114">
                  <c:v>355</c:v>
                </c:pt>
                <c:pt idx="115">
                  <c:v>356</c:v>
                </c:pt>
                <c:pt idx="116">
                  <c:v>357</c:v>
                </c:pt>
                <c:pt idx="117">
                  <c:v>358</c:v>
                </c:pt>
                <c:pt idx="118">
                  <c:v>359</c:v>
                </c:pt>
                <c:pt idx="119">
                  <c:v>360</c:v>
                </c:pt>
                <c:pt idx="120">
                  <c:v>361</c:v>
                </c:pt>
                <c:pt idx="121">
                  <c:v>362</c:v>
                </c:pt>
                <c:pt idx="122">
                  <c:v>363</c:v>
                </c:pt>
                <c:pt idx="123">
                  <c:v>364</c:v>
                </c:pt>
                <c:pt idx="124">
                  <c:v>365</c:v>
                </c:pt>
                <c:pt idx="125">
                  <c:v>366</c:v>
                </c:pt>
                <c:pt idx="126">
                  <c:v>367</c:v>
                </c:pt>
                <c:pt idx="127">
                  <c:v>368</c:v>
                </c:pt>
                <c:pt idx="128">
                  <c:v>369</c:v>
                </c:pt>
                <c:pt idx="129">
                  <c:v>370</c:v>
                </c:pt>
                <c:pt idx="130">
                  <c:v>371</c:v>
                </c:pt>
                <c:pt idx="131">
                  <c:v>372</c:v>
                </c:pt>
                <c:pt idx="132">
                  <c:v>373</c:v>
                </c:pt>
                <c:pt idx="133">
                  <c:v>374</c:v>
                </c:pt>
                <c:pt idx="134">
                  <c:v>375</c:v>
                </c:pt>
                <c:pt idx="135">
                  <c:v>376</c:v>
                </c:pt>
                <c:pt idx="136">
                  <c:v>377</c:v>
                </c:pt>
                <c:pt idx="137">
                  <c:v>378</c:v>
                </c:pt>
                <c:pt idx="138">
                  <c:v>379</c:v>
                </c:pt>
                <c:pt idx="139">
                  <c:v>380</c:v>
                </c:pt>
                <c:pt idx="140">
                  <c:v>381</c:v>
                </c:pt>
                <c:pt idx="141">
                  <c:v>382</c:v>
                </c:pt>
                <c:pt idx="142">
                  <c:v>383</c:v>
                </c:pt>
                <c:pt idx="143">
                  <c:v>384</c:v>
                </c:pt>
                <c:pt idx="144">
                  <c:v>385</c:v>
                </c:pt>
                <c:pt idx="145">
                  <c:v>386</c:v>
                </c:pt>
                <c:pt idx="146">
                  <c:v>387</c:v>
                </c:pt>
                <c:pt idx="147">
                  <c:v>388</c:v>
                </c:pt>
                <c:pt idx="148">
                  <c:v>389</c:v>
                </c:pt>
                <c:pt idx="149">
                  <c:v>390</c:v>
                </c:pt>
                <c:pt idx="150">
                  <c:v>391</c:v>
                </c:pt>
                <c:pt idx="151">
                  <c:v>392</c:v>
                </c:pt>
                <c:pt idx="152">
                  <c:v>393</c:v>
                </c:pt>
                <c:pt idx="153">
                  <c:v>394</c:v>
                </c:pt>
                <c:pt idx="154">
                  <c:v>395</c:v>
                </c:pt>
                <c:pt idx="155">
                  <c:v>396</c:v>
                </c:pt>
                <c:pt idx="156">
                  <c:v>397</c:v>
                </c:pt>
                <c:pt idx="157">
                  <c:v>398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405</c:v>
                </c:pt>
                <c:pt idx="165">
                  <c:v>406</c:v>
                </c:pt>
                <c:pt idx="166">
                  <c:v>407</c:v>
                </c:pt>
                <c:pt idx="167">
                  <c:v>408</c:v>
                </c:pt>
                <c:pt idx="168">
                  <c:v>409</c:v>
                </c:pt>
                <c:pt idx="169">
                  <c:v>410</c:v>
                </c:pt>
                <c:pt idx="170">
                  <c:v>411</c:v>
                </c:pt>
                <c:pt idx="171">
                  <c:v>412</c:v>
                </c:pt>
                <c:pt idx="172">
                  <c:v>413</c:v>
                </c:pt>
                <c:pt idx="173">
                  <c:v>414</c:v>
                </c:pt>
                <c:pt idx="174">
                  <c:v>415</c:v>
                </c:pt>
                <c:pt idx="175">
                  <c:v>416</c:v>
                </c:pt>
                <c:pt idx="176">
                  <c:v>417</c:v>
                </c:pt>
                <c:pt idx="177">
                  <c:v>418</c:v>
                </c:pt>
                <c:pt idx="178">
                  <c:v>419</c:v>
                </c:pt>
                <c:pt idx="179">
                  <c:v>420</c:v>
                </c:pt>
                <c:pt idx="180">
                  <c:v>421</c:v>
                </c:pt>
                <c:pt idx="181">
                  <c:v>422</c:v>
                </c:pt>
                <c:pt idx="182">
                  <c:v>423</c:v>
                </c:pt>
                <c:pt idx="183">
                  <c:v>424</c:v>
                </c:pt>
                <c:pt idx="184">
                  <c:v>425</c:v>
                </c:pt>
                <c:pt idx="185">
                  <c:v>426</c:v>
                </c:pt>
                <c:pt idx="186">
                  <c:v>427</c:v>
                </c:pt>
                <c:pt idx="187">
                  <c:v>428</c:v>
                </c:pt>
                <c:pt idx="188">
                  <c:v>429</c:v>
                </c:pt>
                <c:pt idx="189">
                  <c:v>430</c:v>
                </c:pt>
                <c:pt idx="190">
                  <c:v>431</c:v>
                </c:pt>
                <c:pt idx="191">
                  <c:v>432</c:v>
                </c:pt>
                <c:pt idx="192">
                  <c:v>433</c:v>
                </c:pt>
                <c:pt idx="193">
                  <c:v>434</c:v>
                </c:pt>
                <c:pt idx="194">
                  <c:v>435</c:v>
                </c:pt>
                <c:pt idx="195">
                  <c:v>436</c:v>
                </c:pt>
                <c:pt idx="196">
                  <c:v>437</c:v>
                </c:pt>
                <c:pt idx="197">
                  <c:v>438</c:v>
                </c:pt>
                <c:pt idx="198">
                  <c:v>439</c:v>
                </c:pt>
                <c:pt idx="199">
                  <c:v>440</c:v>
                </c:pt>
                <c:pt idx="200">
                  <c:v>441</c:v>
                </c:pt>
                <c:pt idx="201">
                  <c:v>442</c:v>
                </c:pt>
                <c:pt idx="202">
                  <c:v>443</c:v>
                </c:pt>
                <c:pt idx="203">
                  <c:v>444</c:v>
                </c:pt>
                <c:pt idx="204">
                  <c:v>445</c:v>
                </c:pt>
                <c:pt idx="205">
                  <c:v>446</c:v>
                </c:pt>
                <c:pt idx="206">
                  <c:v>447</c:v>
                </c:pt>
                <c:pt idx="207">
                  <c:v>448</c:v>
                </c:pt>
                <c:pt idx="208">
                  <c:v>449</c:v>
                </c:pt>
                <c:pt idx="209">
                  <c:v>450</c:v>
                </c:pt>
                <c:pt idx="210">
                  <c:v>451</c:v>
                </c:pt>
                <c:pt idx="211">
                  <c:v>452</c:v>
                </c:pt>
                <c:pt idx="212">
                  <c:v>453</c:v>
                </c:pt>
                <c:pt idx="213">
                  <c:v>454</c:v>
                </c:pt>
                <c:pt idx="214">
                  <c:v>455</c:v>
                </c:pt>
                <c:pt idx="215">
                  <c:v>456</c:v>
                </c:pt>
                <c:pt idx="216">
                  <c:v>457</c:v>
                </c:pt>
                <c:pt idx="217">
                  <c:v>458</c:v>
                </c:pt>
                <c:pt idx="218">
                  <c:v>459</c:v>
                </c:pt>
                <c:pt idx="219">
                  <c:v>460</c:v>
                </c:pt>
                <c:pt idx="220">
                  <c:v>461</c:v>
                </c:pt>
                <c:pt idx="221">
                  <c:v>462</c:v>
                </c:pt>
                <c:pt idx="222">
                  <c:v>463</c:v>
                </c:pt>
                <c:pt idx="223">
                  <c:v>464</c:v>
                </c:pt>
                <c:pt idx="224">
                  <c:v>465</c:v>
                </c:pt>
                <c:pt idx="225">
                  <c:v>466</c:v>
                </c:pt>
                <c:pt idx="226">
                  <c:v>467</c:v>
                </c:pt>
                <c:pt idx="227">
                  <c:v>468</c:v>
                </c:pt>
                <c:pt idx="228">
                  <c:v>469</c:v>
                </c:pt>
                <c:pt idx="229">
                  <c:v>470</c:v>
                </c:pt>
                <c:pt idx="230">
                  <c:v>471</c:v>
                </c:pt>
                <c:pt idx="231">
                  <c:v>472</c:v>
                </c:pt>
                <c:pt idx="232">
                  <c:v>473</c:v>
                </c:pt>
                <c:pt idx="233">
                  <c:v>474</c:v>
                </c:pt>
                <c:pt idx="234">
                  <c:v>475</c:v>
                </c:pt>
                <c:pt idx="235">
                  <c:v>476</c:v>
                </c:pt>
                <c:pt idx="236">
                  <c:v>477</c:v>
                </c:pt>
                <c:pt idx="237">
                  <c:v>478</c:v>
                </c:pt>
                <c:pt idx="238">
                  <c:v>479</c:v>
                </c:pt>
                <c:pt idx="239">
                  <c:v>480</c:v>
                </c:pt>
                <c:pt idx="240">
                  <c:v>481</c:v>
                </c:pt>
                <c:pt idx="241">
                  <c:v>482</c:v>
                </c:pt>
                <c:pt idx="242">
                  <c:v>483</c:v>
                </c:pt>
                <c:pt idx="243">
                  <c:v>484</c:v>
                </c:pt>
                <c:pt idx="244">
                  <c:v>485</c:v>
                </c:pt>
                <c:pt idx="245">
                  <c:v>486</c:v>
                </c:pt>
                <c:pt idx="246">
                  <c:v>487</c:v>
                </c:pt>
                <c:pt idx="247">
                  <c:v>488</c:v>
                </c:pt>
                <c:pt idx="248">
                  <c:v>489</c:v>
                </c:pt>
                <c:pt idx="249">
                  <c:v>490</c:v>
                </c:pt>
                <c:pt idx="250">
                  <c:v>491</c:v>
                </c:pt>
                <c:pt idx="251">
                  <c:v>492</c:v>
                </c:pt>
                <c:pt idx="252">
                  <c:v>493</c:v>
                </c:pt>
                <c:pt idx="253">
                  <c:v>494</c:v>
                </c:pt>
                <c:pt idx="254">
                  <c:v>495</c:v>
                </c:pt>
                <c:pt idx="255">
                  <c:v>496</c:v>
                </c:pt>
                <c:pt idx="256">
                  <c:v>497</c:v>
                </c:pt>
                <c:pt idx="257">
                  <c:v>498</c:v>
                </c:pt>
                <c:pt idx="258">
                  <c:v>499</c:v>
                </c:pt>
                <c:pt idx="259">
                  <c:v>500</c:v>
                </c:pt>
                <c:pt idx="260">
                  <c:v>501</c:v>
                </c:pt>
                <c:pt idx="261">
                  <c:v>502</c:v>
                </c:pt>
                <c:pt idx="262">
                  <c:v>503</c:v>
                </c:pt>
                <c:pt idx="263">
                  <c:v>504</c:v>
                </c:pt>
                <c:pt idx="264">
                  <c:v>505</c:v>
                </c:pt>
                <c:pt idx="265">
                  <c:v>506</c:v>
                </c:pt>
                <c:pt idx="266">
                  <c:v>507</c:v>
                </c:pt>
                <c:pt idx="267">
                  <c:v>508</c:v>
                </c:pt>
                <c:pt idx="268">
                  <c:v>509</c:v>
                </c:pt>
                <c:pt idx="269">
                  <c:v>510</c:v>
                </c:pt>
                <c:pt idx="270">
                  <c:v>511</c:v>
                </c:pt>
                <c:pt idx="271">
                  <c:v>512</c:v>
                </c:pt>
                <c:pt idx="272">
                  <c:v>513</c:v>
                </c:pt>
                <c:pt idx="273">
                  <c:v>514</c:v>
                </c:pt>
                <c:pt idx="274">
                  <c:v>515</c:v>
                </c:pt>
                <c:pt idx="275">
                  <c:v>516</c:v>
                </c:pt>
                <c:pt idx="276">
                  <c:v>517</c:v>
                </c:pt>
                <c:pt idx="277">
                  <c:v>518</c:v>
                </c:pt>
                <c:pt idx="278">
                  <c:v>519</c:v>
                </c:pt>
                <c:pt idx="279">
                  <c:v>520</c:v>
                </c:pt>
              </c:numCache>
            </c:numRef>
          </c:xVal>
          <c:yVal>
            <c:numRef>
              <c:f>Graph!$E$243:$E$520</c:f>
              <c:numCache>
                <c:formatCode>General</c:formatCode>
                <c:ptCount val="278"/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F7-4839-978D-89679481FA66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Graph!$A$242:$A$521</c:f>
              <c:numCache>
                <c:formatCode>General</c:formatCode>
                <c:ptCount val="280"/>
                <c:pt idx="0">
                  <c:v>241</c:v>
                </c:pt>
                <c:pt idx="1">
                  <c:v>242</c:v>
                </c:pt>
                <c:pt idx="2">
                  <c:v>243</c:v>
                </c:pt>
                <c:pt idx="3">
                  <c:v>244</c:v>
                </c:pt>
                <c:pt idx="4">
                  <c:v>245</c:v>
                </c:pt>
                <c:pt idx="5">
                  <c:v>246</c:v>
                </c:pt>
                <c:pt idx="6">
                  <c:v>247</c:v>
                </c:pt>
                <c:pt idx="7">
                  <c:v>248</c:v>
                </c:pt>
                <c:pt idx="8">
                  <c:v>249</c:v>
                </c:pt>
                <c:pt idx="9">
                  <c:v>250</c:v>
                </c:pt>
                <c:pt idx="10">
                  <c:v>251</c:v>
                </c:pt>
                <c:pt idx="11">
                  <c:v>252</c:v>
                </c:pt>
                <c:pt idx="12">
                  <c:v>253</c:v>
                </c:pt>
                <c:pt idx="13">
                  <c:v>254</c:v>
                </c:pt>
                <c:pt idx="14">
                  <c:v>255</c:v>
                </c:pt>
                <c:pt idx="15">
                  <c:v>256</c:v>
                </c:pt>
                <c:pt idx="16">
                  <c:v>257</c:v>
                </c:pt>
                <c:pt idx="17">
                  <c:v>258</c:v>
                </c:pt>
                <c:pt idx="18">
                  <c:v>259</c:v>
                </c:pt>
                <c:pt idx="19">
                  <c:v>260</c:v>
                </c:pt>
                <c:pt idx="20">
                  <c:v>261</c:v>
                </c:pt>
                <c:pt idx="21">
                  <c:v>262</c:v>
                </c:pt>
                <c:pt idx="22">
                  <c:v>263</c:v>
                </c:pt>
                <c:pt idx="23">
                  <c:v>264</c:v>
                </c:pt>
                <c:pt idx="24">
                  <c:v>265</c:v>
                </c:pt>
                <c:pt idx="25">
                  <c:v>266</c:v>
                </c:pt>
                <c:pt idx="26">
                  <c:v>267</c:v>
                </c:pt>
                <c:pt idx="27">
                  <c:v>268</c:v>
                </c:pt>
                <c:pt idx="28">
                  <c:v>269</c:v>
                </c:pt>
                <c:pt idx="29">
                  <c:v>270</c:v>
                </c:pt>
                <c:pt idx="30">
                  <c:v>271</c:v>
                </c:pt>
                <c:pt idx="31">
                  <c:v>272</c:v>
                </c:pt>
                <c:pt idx="32">
                  <c:v>273</c:v>
                </c:pt>
                <c:pt idx="33">
                  <c:v>274</c:v>
                </c:pt>
                <c:pt idx="34">
                  <c:v>275</c:v>
                </c:pt>
                <c:pt idx="35">
                  <c:v>276</c:v>
                </c:pt>
                <c:pt idx="36">
                  <c:v>277</c:v>
                </c:pt>
                <c:pt idx="37">
                  <c:v>278</c:v>
                </c:pt>
                <c:pt idx="38">
                  <c:v>279</c:v>
                </c:pt>
                <c:pt idx="39">
                  <c:v>280</c:v>
                </c:pt>
                <c:pt idx="40">
                  <c:v>281</c:v>
                </c:pt>
                <c:pt idx="41">
                  <c:v>282</c:v>
                </c:pt>
                <c:pt idx="42">
                  <c:v>283</c:v>
                </c:pt>
                <c:pt idx="43">
                  <c:v>284</c:v>
                </c:pt>
                <c:pt idx="44">
                  <c:v>285</c:v>
                </c:pt>
                <c:pt idx="45">
                  <c:v>286</c:v>
                </c:pt>
                <c:pt idx="46">
                  <c:v>287</c:v>
                </c:pt>
                <c:pt idx="47">
                  <c:v>288</c:v>
                </c:pt>
                <c:pt idx="48">
                  <c:v>289</c:v>
                </c:pt>
                <c:pt idx="49">
                  <c:v>290</c:v>
                </c:pt>
                <c:pt idx="50">
                  <c:v>291</c:v>
                </c:pt>
                <c:pt idx="51">
                  <c:v>292</c:v>
                </c:pt>
                <c:pt idx="52">
                  <c:v>293</c:v>
                </c:pt>
                <c:pt idx="53">
                  <c:v>294</c:v>
                </c:pt>
                <c:pt idx="54">
                  <c:v>295</c:v>
                </c:pt>
                <c:pt idx="55">
                  <c:v>296</c:v>
                </c:pt>
                <c:pt idx="56">
                  <c:v>297</c:v>
                </c:pt>
                <c:pt idx="57">
                  <c:v>298</c:v>
                </c:pt>
                <c:pt idx="58">
                  <c:v>299</c:v>
                </c:pt>
                <c:pt idx="59">
                  <c:v>300</c:v>
                </c:pt>
                <c:pt idx="60">
                  <c:v>301</c:v>
                </c:pt>
                <c:pt idx="61">
                  <c:v>302</c:v>
                </c:pt>
                <c:pt idx="62">
                  <c:v>303</c:v>
                </c:pt>
                <c:pt idx="63">
                  <c:v>304</c:v>
                </c:pt>
                <c:pt idx="64">
                  <c:v>305</c:v>
                </c:pt>
                <c:pt idx="65">
                  <c:v>306</c:v>
                </c:pt>
                <c:pt idx="66">
                  <c:v>307</c:v>
                </c:pt>
                <c:pt idx="67">
                  <c:v>308</c:v>
                </c:pt>
                <c:pt idx="68">
                  <c:v>309</c:v>
                </c:pt>
                <c:pt idx="69">
                  <c:v>310</c:v>
                </c:pt>
                <c:pt idx="70">
                  <c:v>311</c:v>
                </c:pt>
                <c:pt idx="71">
                  <c:v>312</c:v>
                </c:pt>
                <c:pt idx="72">
                  <c:v>313</c:v>
                </c:pt>
                <c:pt idx="73">
                  <c:v>314</c:v>
                </c:pt>
                <c:pt idx="74">
                  <c:v>315</c:v>
                </c:pt>
                <c:pt idx="75">
                  <c:v>316</c:v>
                </c:pt>
                <c:pt idx="76">
                  <c:v>317</c:v>
                </c:pt>
                <c:pt idx="77">
                  <c:v>318</c:v>
                </c:pt>
                <c:pt idx="78">
                  <c:v>319</c:v>
                </c:pt>
                <c:pt idx="79">
                  <c:v>320</c:v>
                </c:pt>
                <c:pt idx="80">
                  <c:v>321</c:v>
                </c:pt>
                <c:pt idx="81">
                  <c:v>322</c:v>
                </c:pt>
                <c:pt idx="82">
                  <c:v>323</c:v>
                </c:pt>
                <c:pt idx="83">
                  <c:v>324</c:v>
                </c:pt>
                <c:pt idx="84">
                  <c:v>325</c:v>
                </c:pt>
                <c:pt idx="85">
                  <c:v>326</c:v>
                </c:pt>
                <c:pt idx="86">
                  <c:v>327</c:v>
                </c:pt>
                <c:pt idx="87">
                  <c:v>328</c:v>
                </c:pt>
                <c:pt idx="88">
                  <c:v>329</c:v>
                </c:pt>
                <c:pt idx="89">
                  <c:v>330</c:v>
                </c:pt>
                <c:pt idx="90">
                  <c:v>331</c:v>
                </c:pt>
                <c:pt idx="91">
                  <c:v>332</c:v>
                </c:pt>
                <c:pt idx="92">
                  <c:v>333</c:v>
                </c:pt>
                <c:pt idx="93">
                  <c:v>334</c:v>
                </c:pt>
                <c:pt idx="94">
                  <c:v>335</c:v>
                </c:pt>
                <c:pt idx="95">
                  <c:v>336</c:v>
                </c:pt>
                <c:pt idx="96">
                  <c:v>337</c:v>
                </c:pt>
                <c:pt idx="97">
                  <c:v>338</c:v>
                </c:pt>
                <c:pt idx="98">
                  <c:v>339</c:v>
                </c:pt>
                <c:pt idx="99">
                  <c:v>340</c:v>
                </c:pt>
                <c:pt idx="100">
                  <c:v>341</c:v>
                </c:pt>
                <c:pt idx="101">
                  <c:v>342</c:v>
                </c:pt>
                <c:pt idx="102">
                  <c:v>343</c:v>
                </c:pt>
                <c:pt idx="103">
                  <c:v>344</c:v>
                </c:pt>
                <c:pt idx="104">
                  <c:v>345</c:v>
                </c:pt>
                <c:pt idx="105">
                  <c:v>346</c:v>
                </c:pt>
                <c:pt idx="106">
                  <c:v>347</c:v>
                </c:pt>
                <c:pt idx="107">
                  <c:v>348</c:v>
                </c:pt>
                <c:pt idx="108">
                  <c:v>349</c:v>
                </c:pt>
                <c:pt idx="109">
                  <c:v>350</c:v>
                </c:pt>
                <c:pt idx="110">
                  <c:v>351</c:v>
                </c:pt>
                <c:pt idx="111">
                  <c:v>352</c:v>
                </c:pt>
                <c:pt idx="112">
                  <c:v>353</c:v>
                </c:pt>
                <c:pt idx="113">
                  <c:v>354</c:v>
                </c:pt>
                <c:pt idx="114">
                  <c:v>355</c:v>
                </c:pt>
                <c:pt idx="115">
                  <c:v>356</c:v>
                </c:pt>
                <c:pt idx="116">
                  <c:v>357</c:v>
                </c:pt>
                <c:pt idx="117">
                  <c:v>358</c:v>
                </c:pt>
                <c:pt idx="118">
                  <c:v>359</c:v>
                </c:pt>
                <c:pt idx="119">
                  <c:v>360</c:v>
                </c:pt>
                <c:pt idx="120">
                  <c:v>361</c:v>
                </c:pt>
                <c:pt idx="121">
                  <c:v>362</c:v>
                </c:pt>
                <c:pt idx="122">
                  <c:v>363</c:v>
                </c:pt>
                <c:pt idx="123">
                  <c:v>364</c:v>
                </c:pt>
                <c:pt idx="124">
                  <c:v>365</c:v>
                </c:pt>
                <c:pt idx="125">
                  <c:v>366</c:v>
                </c:pt>
                <c:pt idx="126">
                  <c:v>367</c:v>
                </c:pt>
                <c:pt idx="127">
                  <c:v>368</c:v>
                </c:pt>
                <c:pt idx="128">
                  <c:v>369</c:v>
                </c:pt>
                <c:pt idx="129">
                  <c:v>370</c:v>
                </c:pt>
                <c:pt idx="130">
                  <c:v>371</c:v>
                </c:pt>
                <c:pt idx="131">
                  <c:v>372</c:v>
                </c:pt>
                <c:pt idx="132">
                  <c:v>373</c:v>
                </c:pt>
                <c:pt idx="133">
                  <c:v>374</c:v>
                </c:pt>
                <c:pt idx="134">
                  <c:v>375</c:v>
                </c:pt>
                <c:pt idx="135">
                  <c:v>376</c:v>
                </c:pt>
                <c:pt idx="136">
                  <c:v>377</c:v>
                </c:pt>
                <c:pt idx="137">
                  <c:v>378</c:v>
                </c:pt>
                <c:pt idx="138">
                  <c:v>379</c:v>
                </c:pt>
                <c:pt idx="139">
                  <c:v>380</c:v>
                </c:pt>
                <c:pt idx="140">
                  <c:v>381</c:v>
                </c:pt>
                <c:pt idx="141">
                  <c:v>382</c:v>
                </c:pt>
                <c:pt idx="142">
                  <c:v>383</c:v>
                </c:pt>
                <c:pt idx="143">
                  <c:v>384</c:v>
                </c:pt>
                <c:pt idx="144">
                  <c:v>385</c:v>
                </c:pt>
                <c:pt idx="145">
                  <c:v>386</c:v>
                </c:pt>
                <c:pt idx="146">
                  <c:v>387</c:v>
                </c:pt>
                <c:pt idx="147">
                  <c:v>388</c:v>
                </c:pt>
                <c:pt idx="148">
                  <c:v>389</c:v>
                </c:pt>
                <c:pt idx="149">
                  <c:v>390</c:v>
                </c:pt>
                <c:pt idx="150">
                  <c:v>391</c:v>
                </c:pt>
                <c:pt idx="151">
                  <c:v>392</c:v>
                </c:pt>
                <c:pt idx="152">
                  <c:v>393</c:v>
                </c:pt>
                <c:pt idx="153">
                  <c:v>394</c:v>
                </c:pt>
                <c:pt idx="154">
                  <c:v>395</c:v>
                </c:pt>
                <c:pt idx="155">
                  <c:v>396</c:v>
                </c:pt>
                <c:pt idx="156">
                  <c:v>397</c:v>
                </c:pt>
                <c:pt idx="157">
                  <c:v>398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405</c:v>
                </c:pt>
                <c:pt idx="165">
                  <c:v>406</c:v>
                </c:pt>
                <c:pt idx="166">
                  <c:v>407</c:v>
                </c:pt>
                <c:pt idx="167">
                  <c:v>408</c:v>
                </c:pt>
                <c:pt idx="168">
                  <c:v>409</c:v>
                </c:pt>
                <c:pt idx="169">
                  <c:v>410</c:v>
                </c:pt>
                <c:pt idx="170">
                  <c:v>411</c:v>
                </c:pt>
                <c:pt idx="171">
                  <c:v>412</c:v>
                </c:pt>
                <c:pt idx="172">
                  <c:v>413</c:v>
                </c:pt>
                <c:pt idx="173">
                  <c:v>414</c:v>
                </c:pt>
                <c:pt idx="174">
                  <c:v>415</c:v>
                </c:pt>
                <c:pt idx="175">
                  <c:v>416</c:v>
                </c:pt>
                <c:pt idx="176">
                  <c:v>417</c:v>
                </c:pt>
                <c:pt idx="177">
                  <c:v>418</c:v>
                </c:pt>
                <c:pt idx="178">
                  <c:v>419</c:v>
                </c:pt>
                <c:pt idx="179">
                  <c:v>420</c:v>
                </c:pt>
                <c:pt idx="180">
                  <c:v>421</c:v>
                </c:pt>
                <c:pt idx="181">
                  <c:v>422</c:v>
                </c:pt>
                <c:pt idx="182">
                  <c:v>423</c:v>
                </c:pt>
                <c:pt idx="183">
                  <c:v>424</c:v>
                </c:pt>
                <c:pt idx="184">
                  <c:v>425</c:v>
                </c:pt>
                <c:pt idx="185">
                  <c:v>426</c:v>
                </c:pt>
                <c:pt idx="186">
                  <c:v>427</c:v>
                </c:pt>
                <c:pt idx="187">
                  <c:v>428</c:v>
                </c:pt>
                <c:pt idx="188">
                  <c:v>429</c:v>
                </c:pt>
                <c:pt idx="189">
                  <c:v>430</c:v>
                </c:pt>
                <c:pt idx="190">
                  <c:v>431</c:v>
                </c:pt>
                <c:pt idx="191">
                  <c:v>432</c:v>
                </c:pt>
                <c:pt idx="192">
                  <c:v>433</c:v>
                </c:pt>
                <c:pt idx="193">
                  <c:v>434</c:v>
                </c:pt>
                <c:pt idx="194">
                  <c:v>435</c:v>
                </c:pt>
                <c:pt idx="195">
                  <c:v>436</c:v>
                </c:pt>
                <c:pt idx="196">
                  <c:v>437</c:v>
                </c:pt>
                <c:pt idx="197">
                  <c:v>438</c:v>
                </c:pt>
                <c:pt idx="198">
                  <c:v>439</c:v>
                </c:pt>
                <c:pt idx="199">
                  <c:v>440</c:v>
                </c:pt>
                <c:pt idx="200">
                  <c:v>441</c:v>
                </c:pt>
                <c:pt idx="201">
                  <c:v>442</c:v>
                </c:pt>
                <c:pt idx="202">
                  <c:v>443</c:v>
                </c:pt>
                <c:pt idx="203">
                  <c:v>444</c:v>
                </c:pt>
                <c:pt idx="204">
                  <c:v>445</c:v>
                </c:pt>
                <c:pt idx="205">
                  <c:v>446</c:v>
                </c:pt>
                <c:pt idx="206">
                  <c:v>447</c:v>
                </c:pt>
                <c:pt idx="207">
                  <c:v>448</c:v>
                </c:pt>
                <c:pt idx="208">
                  <c:v>449</c:v>
                </c:pt>
                <c:pt idx="209">
                  <c:v>450</c:v>
                </c:pt>
                <c:pt idx="210">
                  <c:v>451</c:v>
                </c:pt>
                <c:pt idx="211">
                  <c:v>452</c:v>
                </c:pt>
                <c:pt idx="212">
                  <c:v>453</c:v>
                </c:pt>
                <c:pt idx="213">
                  <c:v>454</c:v>
                </c:pt>
                <c:pt idx="214">
                  <c:v>455</c:v>
                </c:pt>
                <c:pt idx="215">
                  <c:v>456</c:v>
                </c:pt>
                <c:pt idx="216">
                  <c:v>457</c:v>
                </c:pt>
                <c:pt idx="217">
                  <c:v>458</c:v>
                </c:pt>
                <c:pt idx="218">
                  <c:v>459</c:v>
                </c:pt>
                <c:pt idx="219">
                  <c:v>460</c:v>
                </c:pt>
                <c:pt idx="220">
                  <c:v>461</c:v>
                </c:pt>
                <c:pt idx="221">
                  <c:v>462</c:v>
                </c:pt>
                <c:pt idx="222">
                  <c:v>463</c:v>
                </c:pt>
                <c:pt idx="223">
                  <c:v>464</c:v>
                </c:pt>
                <c:pt idx="224">
                  <c:v>465</c:v>
                </c:pt>
                <c:pt idx="225">
                  <c:v>466</c:v>
                </c:pt>
                <c:pt idx="226">
                  <c:v>467</c:v>
                </c:pt>
                <c:pt idx="227">
                  <c:v>468</c:v>
                </c:pt>
                <c:pt idx="228">
                  <c:v>469</c:v>
                </c:pt>
                <c:pt idx="229">
                  <c:v>470</c:v>
                </c:pt>
                <c:pt idx="230">
                  <c:v>471</c:v>
                </c:pt>
                <c:pt idx="231">
                  <c:v>472</c:v>
                </c:pt>
                <c:pt idx="232">
                  <c:v>473</c:v>
                </c:pt>
                <c:pt idx="233">
                  <c:v>474</c:v>
                </c:pt>
                <c:pt idx="234">
                  <c:v>475</c:v>
                </c:pt>
                <c:pt idx="235">
                  <c:v>476</c:v>
                </c:pt>
                <c:pt idx="236">
                  <c:v>477</c:v>
                </c:pt>
                <c:pt idx="237">
                  <c:v>478</c:v>
                </c:pt>
                <c:pt idx="238">
                  <c:v>479</c:v>
                </c:pt>
                <c:pt idx="239">
                  <c:v>480</c:v>
                </c:pt>
                <c:pt idx="240">
                  <c:v>481</c:v>
                </c:pt>
                <c:pt idx="241">
                  <c:v>482</c:v>
                </c:pt>
                <c:pt idx="242">
                  <c:v>483</c:v>
                </c:pt>
                <c:pt idx="243">
                  <c:v>484</c:v>
                </c:pt>
                <c:pt idx="244">
                  <c:v>485</c:v>
                </c:pt>
                <c:pt idx="245">
                  <c:v>486</c:v>
                </c:pt>
                <c:pt idx="246">
                  <c:v>487</c:v>
                </c:pt>
                <c:pt idx="247">
                  <c:v>488</c:v>
                </c:pt>
                <c:pt idx="248">
                  <c:v>489</c:v>
                </c:pt>
                <c:pt idx="249">
                  <c:v>490</c:v>
                </c:pt>
                <c:pt idx="250">
                  <c:v>491</c:v>
                </c:pt>
                <c:pt idx="251">
                  <c:v>492</c:v>
                </c:pt>
                <c:pt idx="252">
                  <c:v>493</c:v>
                </c:pt>
                <c:pt idx="253">
                  <c:v>494</c:v>
                </c:pt>
                <c:pt idx="254">
                  <c:v>495</c:v>
                </c:pt>
                <c:pt idx="255">
                  <c:v>496</c:v>
                </c:pt>
                <c:pt idx="256">
                  <c:v>497</c:v>
                </c:pt>
                <c:pt idx="257">
                  <c:v>498</c:v>
                </c:pt>
                <c:pt idx="258">
                  <c:v>499</c:v>
                </c:pt>
                <c:pt idx="259">
                  <c:v>500</c:v>
                </c:pt>
                <c:pt idx="260">
                  <c:v>501</c:v>
                </c:pt>
                <c:pt idx="261">
                  <c:v>502</c:v>
                </c:pt>
                <c:pt idx="262">
                  <c:v>503</c:v>
                </c:pt>
                <c:pt idx="263">
                  <c:v>504</c:v>
                </c:pt>
                <c:pt idx="264">
                  <c:v>505</c:v>
                </c:pt>
                <c:pt idx="265">
                  <c:v>506</c:v>
                </c:pt>
                <c:pt idx="266">
                  <c:v>507</c:v>
                </c:pt>
                <c:pt idx="267">
                  <c:v>508</c:v>
                </c:pt>
                <c:pt idx="268">
                  <c:v>509</c:v>
                </c:pt>
                <c:pt idx="269">
                  <c:v>510</c:v>
                </c:pt>
                <c:pt idx="270">
                  <c:v>511</c:v>
                </c:pt>
                <c:pt idx="271">
                  <c:v>512</c:v>
                </c:pt>
                <c:pt idx="272">
                  <c:v>513</c:v>
                </c:pt>
                <c:pt idx="273">
                  <c:v>514</c:v>
                </c:pt>
                <c:pt idx="274">
                  <c:v>515</c:v>
                </c:pt>
                <c:pt idx="275">
                  <c:v>516</c:v>
                </c:pt>
                <c:pt idx="276">
                  <c:v>517</c:v>
                </c:pt>
                <c:pt idx="277">
                  <c:v>518</c:v>
                </c:pt>
                <c:pt idx="278">
                  <c:v>519</c:v>
                </c:pt>
                <c:pt idx="279">
                  <c:v>520</c:v>
                </c:pt>
              </c:numCache>
            </c:numRef>
          </c:xVal>
          <c:yVal>
            <c:numRef>
              <c:f>Graph!$G$243:$G$520</c:f>
              <c:numCache>
                <c:formatCode>General</c:formatCode>
                <c:ptCount val="27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F7-4839-978D-89679481FA66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Graph!$A$242:$A$521</c:f>
              <c:numCache>
                <c:formatCode>General</c:formatCode>
                <c:ptCount val="280"/>
                <c:pt idx="0">
                  <c:v>241</c:v>
                </c:pt>
                <c:pt idx="1">
                  <c:v>242</c:v>
                </c:pt>
                <c:pt idx="2">
                  <c:v>243</c:v>
                </c:pt>
                <c:pt idx="3">
                  <c:v>244</c:v>
                </c:pt>
                <c:pt idx="4">
                  <c:v>245</c:v>
                </c:pt>
                <c:pt idx="5">
                  <c:v>246</c:v>
                </c:pt>
                <c:pt idx="6">
                  <c:v>247</c:v>
                </c:pt>
                <c:pt idx="7">
                  <c:v>248</c:v>
                </c:pt>
                <c:pt idx="8">
                  <c:v>249</c:v>
                </c:pt>
                <c:pt idx="9">
                  <c:v>250</c:v>
                </c:pt>
                <c:pt idx="10">
                  <c:v>251</c:v>
                </c:pt>
                <c:pt idx="11">
                  <c:v>252</c:v>
                </c:pt>
                <c:pt idx="12">
                  <c:v>253</c:v>
                </c:pt>
                <c:pt idx="13">
                  <c:v>254</c:v>
                </c:pt>
                <c:pt idx="14">
                  <c:v>255</c:v>
                </c:pt>
                <c:pt idx="15">
                  <c:v>256</c:v>
                </c:pt>
                <c:pt idx="16">
                  <c:v>257</c:v>
                </c:pt>
                <c:pt idx="17">
                  <c:v>258</c:v>
                </c:pt>
                <c:pt idx="18">
                  <c:v>259</c:v>
                </c:pt>
                <c:pt idx="19">
                  <c:v>260</c:v>
                </c:pt>
                <c:pt idx="20">
                  <c:v>261</c:v>
                </c:pt>
                <c:pt idx="21">
                  <c:v>262</c:v>
                </c:pt>
                <c:pt idx="22">
                  <c:v>263</c:v>
                </c:pt>
                <c:pt idx="23">
                  <c:v>264</c:v>
                </c:pt>
                <c:pt idx="24">
                  <c:v>265</c:v>
                </c:pt>
                <c:pt idx="25">
                  <c:v>266</c:v>
                </c:pt>
                <c:pt idx="26">
                  <c:v>267</c:v>
                </c:pt>
                <c:pt idx="27">
                  <c:v>268</c:v>
                </c:pt>
                <c:pt idx="28">
                  <c:v>269</c:v>
                </c:pt>
                <c:pt idx="29">
                  <c:v>270</c:v>
                </c:pt>
                <c:pt idx="30">
                  <c:v>271</c:v>
                </c:pt>
                <c:pt idx="31">
                  <c:v>272</c:v>
                </c:pt>
                <c:pt idx="32">
                  <c:v>273</c:v>
                </c:pt>
                <c:pt idx="33">
                  <c:v>274</c:v>
                </c:pt>
                <c:pt idx="34">
                  <c:v>275</c:v>
                </c:pt>
                <c:pt idx="35">
                  <c:v>276</c:v>
                </c:pt>
                <c:pt idx="36">
                  <c:v>277</c:v>
                </c:pt>
                <c:pt idx="37">
                  <c:v>278</c:v>
                </c:pt>
                <c:pt idx="38">
                  <c:v>279</c:v>
                </c:pt>
                <c:pt idx="39">
                  <c:v>280</c:v>
                </c:pt>
                <c:pt idx="40">
                  <c:v>281</c:v>
                </c:pt>
                <c:pt idx="41">
                  <c:v>282</c:v>
                </c:pt>
                <c:pt idx="42">
                  <c:v>283</c:v>
                </c:pt>
                <c:pt idx="43">
                  <c:v>284</c:v>
                </c:pt>
                <c:pt idx="44">
                  <c:v>285</c:v>
                </c:pt>
                <c:pt idx="45">
                  <c:v>286</c:v>
                </c:pt>
                <c:pt idx="46">
                  <c:v>287</c:v>
                </c:pt>
                <c:pt idx="47">
                  <c:v>288</c:v>
                </c:pt>
                <c:pt idx="48">
                  <c:v>289</c:v>
                </c:pt>
                <c:pt idx="49">
                  <c:v>290</c:v>
                </c:pt>
                <c:pt idx="50">
                  <c:v>291</c:v>
                </c:pt>
                <c:pt idx="51">
                  <c:v>292</c:v>
                </c:pt>
                <c:pt idx="52">
                  <c:v>293</c:v>
                </c:pt>
                <c:pt idx="53">
                  <c:v>294</c:v>
                </c:pt>
                <c:pt idx="54">
                  <c:v>295</c:v>
                </c:pt>
                <c:pt idx="55">
                  <c:v>296</c:v>
                </c:pt>
                <c:pt idx="56">
                  <c:v>297</c:v>
                </c:pt>
                <c:pt idx="57">
                  <c:v>298</c:v>
                </c:pt>
                <c:pt idx="58">
                  <c:v>299</c:v>
                </c:pt>
                <c:pt idx="59">
                  <c:v>300</c:v>
                </c:pt>
                <c:pt idx="60">
                  <c:v>301</c:v>
                </c:pt>
                <c:pt idx="61">
                  <c:v>302</c:v>
                </c:pt>
                <c:pt idx="62">
                  <c:v>303</c:v>
                </c:pt>
                <c:pt idx="63">
                  <c:v>304</c:v>
                </c:pt>
                <c:pt idx="64">
                  <c:v>305</c:v>
                </c:pt>
                <c:pt idx="65">
                  <c:v>306</c:v>
                </c:pt>
                <c:pt idx="66">
                  <c:v>307</c:v>
                </c:pt>
                <c:pt idx="67">
                  <c:v>308</c:v>
                </c:pt>
                <c:pt idx="68">
                  <c:v>309</c:v>
                </c:pt>
                <c:pt idx="69">
                  <c:v>310</c:v>
                </c:pt>
                <c:pt idx="70">
                  <c:v>311</c:v>
                </c:pt>
                <c:pt idx="71">
                  <c:v>312</c:v>
                </c:pt>
                <c:pt idx="72">
                  <c:v>313</c:v>
                </c:pt>
                <c:pt idx="73">
                  <c:v>314</c:v>
                </c:pt>
                <c:pt idx="74">
                  <c:v>315</c:v>
                </c:pt>
                <c:pt idx="75">
                  <c:v>316</c:v>
                </c:pt>
                <c:pt idx="76">
                  <c:v>317</c:v>
                </c:pt>
                <c:pt idx="77">
                  <c:v>318</c:v>
                </c:pt>
                <c:pt idx="78">
                  <c:v>319</c:v>
                </c:pt>
                <c:pt idx="79">
                  <c:v>320</c:v>
                </c:pt>
                <c:pt idx="80">
                  <c:v>321</c:v>
                </c:pt>
                <c:pt idx="81">
                  <c:v>322</c:v>
                </c:pt>
                <c:pt idx="82">
                  <c:v>323</c:v>
                </c:pt>
                <c:pt idx="83">
                  <c:v>324</c:v>
                </c:pt>
                <c:pt idx="84">
                  <c:v>325</c:v>
                </c:pt>
                <c:pt idx="85">
                  <c:v>326</c:v>
                </c:pt>
                <c:pt idx="86">
                  <c:v>327</c:v>
                </c:pt>
                <c:pt idx="87">
                  <c:v>328</c:v>
                </c:pt>
                <c:pt idx="88">
                  <c:v>329</c:v>
                </c:pt>
                <c:pt idx="89">
                  <c:v>330</c:v>
                </c:pt>
                <c:pt idx="90">
                  <c:v>331</c:v>
                </c:pt>
                <c:pt idx="91">
                  <c:v>332</c:v>
                </c:pt>
                <c:pt idx="92">
                  <c:v>333</c:v>
                </c:pt>
                <c:pt idx="93">
                  <c:v>334</c:v>
                </c:pt>
                <c:pt idx="94">
                  <c:v>335</c:v>
                </c:pt>
                <c:pt idx="95">
                  <c:v>336</c:v>
                </c:pt>
                <c:pt idx="96">
                  <c:v>337</c:v>
                </c:pt>
                <c:pt idx="97">
                  <c:v>338</c:v>
                </c:pt>
                <c:pt idx="98">
                  <c:v>339</c:v>
                </c:pt>
                <c:pt idx="99">
                  <c:v>340</c:v>
                </c:pt>
                <c:pt idx="100">
                  <c:v>341</c:v>
                </c:pt>
                <c:pt idx="101">
                  <c:v>342</c:v>
                </c:pt>
                <c:pt idx="102">
                  <c:v>343</c:v>
                </c:pt>
                <c:pt idx="103">
                  <c:v>344</c:v>
                </c:pt>
                <c:pt idx="104">
                  <c:v>345</c:v>
                </c:pt>
                <c:pt idx="105">
                  <c:v>346</c:v>
                </c:pt>
                <c:pt idx="106">
                  <c:v>347</c:v>
                </c:pt>
                <c:pt idx="107">
                  <c:v>348</c:v>
                </c:pt>
                <c:pt idx="108">
                  <c:v>349</c:v>
                </c:pt>
                <c:pt idx="109">
                  <c:v>350</c:v>
                </c:pt>
                <c:pt idx="110">
                  <c:v>351</c:v>
                </c:pt>
                <c:pt idx="111">
                  <c:v>352</c:v>
                </c:pt>
                <c:pt idx="112">
                  <c:v>353</c:v>
                </c:pt>
                <c:pt idx="113">
                  <c:v>354</c:v>
                </c:pt>
                <c:pt idx="114">
                  <c:v>355</c:v>
                </c:pt>
                <c:pt idx="115">
                  <c:v>356</c:v>
                </c:pt>
                <c:pt idx="116">
                  <c:v>357</c:v>
                </c:pt>
                <c:pt idx="117">
                  <c:v>358</c:v>
                </c:pt>
                <c:pt idx="118">
                  <c:v>359</c:v>
                </c:pt>
                <c:pt idx="119">
                  <c:v>360</c:v>
                </c:pt>
                <c:pt idx="120">
                  <c:v>361</c:v>
                </c:pt>
                <c:pt idx="121">
                  <c:v>362</c:v>
                </c:pt>
                <c:pt idx="122">
                  <c:v>363</c:v>
                </c:pt>
                <c:pt idx="123">
                  <c:v>364</c:v>
                </c:pt>
                <c:pt idx="124">
                  <c:v>365</c:v>
                </c:pt>
                <c:pt idx="125">
                  <c:v>366</c:v>
                </c:pt>
                <c:pt idx="126">
                  <c:v>367</c:v>
                </c:pt>
                <c:pt idx="127">
                  <c:v>368</c:v>
                </c:pt>
                <c:pt idx="128">
                  <c:v>369</c:v>
                </c:pt>
                <c:pt idx="129">
                  <c:v>370</c:v>
                </c:pt>
                <c:pt idx="130">
                  <c:v>371</c:v>
                </c:pt>
                <c:pt idx="131">
                  <c:v>372</c:v>
                </c:pt>
                <c:pt idx="132">
                  <c:v>373</c:v>
                </c:pt>
                <c:pt idx="133">
                  <c:v>374</c:v>
                </c:pt>
                <c:pt idx="134">
                  <c:v>375</c:v>
                </c:pt>
                <c:pt idx="135">
                  <c:v>376</c:v>
                </c:pt>
                <c:pt idx="136">
                  <c:v>377</c:v>
                </c:pt>
                <c:pt idx="137">
                  <c:v>378</c:v>
                </c:pt>
                <c:pt idx="138">
                  <c:v>379</c:v>
                </c:pt>
                <c:pt idx="139">
                  <c:v>380</c:v>
                </c:pt>
                <c:pt idx="140">
                  <c:v>381</c:v>
                </c:pt>
                <c:pt idx="141">
                  <c:v>382</c:v>
                </c:pt>
                <c:pt idx="142">
                  <c:v>383</c:v>
                </c:pt>
                <c:pt idx="143">
                  <c:v>384</c:v>
                </c:pt>
                <c:pt idx="144">
                  <c:v>385</c:v>
                </c:pt>
                <c:pt idx="145">
                  <c:v>386</c:v>
                </c:pt>
                <c:pt idx="146">
                  <c:v>387</c:v>
                </c:pt>
                <c:pt idx="147">
                  <c:v>388</c:v>
                </c:pt>
                <c:pt idx="148">
                  <c:v>389</c:v>
                </c:pt>
                <c:pt idx="149">
                  <c:v>390</c:v>
                </c:pt>
                <c:pt idx="150">
                  <c:v>391</c:v>
                </c:pt>
                <c:pt idx="151">
                  <c:v>392</c:v>
                </c:pt>
                <c:pt idx="152">
                  <c:v>393</c:v>
                </c:pt>
                <c:pt idx="153">
                  <c:v>394</c:v>
                </c:pt>
                <c:pt idx="154">
                  <c:v>395</c:v>
                </c:pt>
                <c:pt idx="155">
                  <c:v>396</c:v>
                </c:pt>
                <c:pt idx="156">
                  <c:v>397</c:v>
                </c:pt>
                <c:pt idx="157">
                  <c:v>398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405</c:v>
                </c:pt>
                <c:pt idx="165">
                  <c:v>406</c:v>
                </c:pt>
                <c:pt idx="166">
                  <c:v>407</c:v>
                </c:pt>
                <c:pt idx="167">
                  <c:v>408</c:v>
                </c:pt>
                <c:pt idx="168">
                  <c:v>409</c:v>
                </c:pt>
                <c:pt idx="169">
                  <c:v>410</c:v>
                </c:pt>
                <c:pt idx="170">
                  <c:v>411</c:v>
                </c:pt>
                <c:pt idx="171">
                  <c:v>412</c:v>
                </c:pt>
                <c:pt idx="172">
                  <c:v>413</c:v>
                </c:pt>
                <c:pt idx="173">
                  <c:v>414</c:v>
                </c:pt>
                <c:pt idx="174">
                  <c:v>415</c:v>
                </c:pt>
                <c:pt idx="175">
                  <c:v>416</c:v>
                </c:pt>
                <c:pt idx="176">
                  <c:v>417</c:v>
                </c:pt>
                <c:pt idx="177">
                  <c:v>418</c:v>
                </c:pt>
                <c:pt idx="178">
                  <c:v>419</c:v>
                </c:pt>
                <c:pt idx="179">
                  <c:v>420</c:v>
                </c:pt>
                <c:pt idx="180">
                  <c:v>421</c:v>
                </c:pt>
                <c:pt idx="181">
                  <c:v>422</c:v>
                </c:pt>
                <c:pt idx="182">
                  <c:v>423</c:v>
                </c:pt>
                <c:pt idx="183">
                  <c:v>424</c:v>
                </c:pt>
                <c:pt idx="184">
                  <c:v>425</c:v>
                </c:pt>
                <c:pt idx="185">
                  <c:v>426</c:v>
                </c:pt>
                <c:pt idx="186">
                  <c:v>427</c:v>
                </c:pt>
                <c:pt idx="187">
                  <c:v>428</c:v>
                </c:pt>
                <c:pt idx="188">
                  <c:v>429</c:v>
                </c:pt>
                <c:pt idx="189">
                  <c:v>430</c:v>
                </c:pt>
                <c:pt idx="190">
                  <c:v>431</c:v>
                </c:pt>
                <c:pt idx="191">
                  <c:v>432</c:v>
                </c:pt>
                <c:pt idx="192">
                  <c:v>433</c:v>
                </c:pt>
                <c:pt idx="193">
                  <c:v>434</c:v>
                </c:pt>
                <c:pt idx="194">
                  <c:v>435</c:v>
                </c:pt>
                <c:pt idx="195">
                  <c:v>436</c:v>
                </c:pt>
                <c:pt idx="196">
                  <c:v>437</c:v>
                </c:pt>
                <c:pt idx="197">
                  <c:v>438</c:v>
                </c:pt>
                <c:pt idx="198">
                  <c:v>439</c:v>
                </c:pt>
                <c:pt idx="199">
                  <c:v>440</c:v>
                </c:pt>
                <c:pt idx="200">
                  <c:v>441</c:v>
                </c:pt>
                <c:pt idx="201">
                  <c:v>442</c:v>
                </c:pt>
                <c:pt idx="202">
                  <c:v>443</c:v>
                </c:pt>
                <c:pt idx="203">
                  <c:v>444</c:v>
                </c:pt>
                <c:pt idx="204">
                  <c:v>445</c:v>
                </c:pt>
                <c:pt idx="205">
                  <c:v>446</c:v>
                </c:pt>
                <c:pt idx="206">
                  <c:v>447</c:v>
                </c:pt>
                <c:pt idx="207">
                  <c:v>448</c:v>
                </c:pt>
                <c:pt idx="208">
                  <c:v>449</c:v>
                </c:pt>
                <c:pt idx="209">
                  <c:v>450</c:v>
                </c:pt>
                <c:pt idx="210">
                  <c:v>451</c:v>
                </c:pt>
                <c:pt idx="211">
                  <c:v>452</c:v>
                </c:pt>
                <c:pt idx="212">
                  <c:v>453</c:v>
                </c:pt>
                <c:pt idx="213">
                  <c:v>454</c:v>
                </c:pt>
                <c:pt idx="214">
                  <c:v>455</c:v>
                </c:pt>
                <c:pt idx="215">
                  <c:v>456</c:v>
                </c:pt>
                <c:pt idx="216">
                  <c:v>457</c:v>
                </c:pt>
                <c:pt idx="217">
                  <c:v>458</c:v>
                </c:pt>
                <c:pt idx="218">
                  <c:v>459</c:v>
                </c:pt>
                <c:pt idx="219">
                  <c:v>460</c:v>
                </c:pt>
                <c:pt idx="220">
                  <c:v>461</c:v>
                </c:pt>
                <c:pt idx="221">
                  <c:v>462</c:v>
                </c:pt>
                <c:pt idx="222">
                  <c:v>463</c:v>
                </c:pt>
                <c:pt idx="223">
                  <c:v>464</c:v>
                </c:pt>
                <c:pt idx="224">
                  <c:v>465</c:v>
                </c:pt>
                <c:pt idx="225">
                  <c:v>466</c:v>
                </c:pt>
                <c:pt idx="226">
                  <c:v>467</c:v>
                </c:pt>
                <c:pt idx="227">
                  <c:v>468</c:v>
                </c:pt>
                <c:pt idx="228">
                  <c:v>469</c:v>
                </c:pt>
                <c:pt idx="229">
                  <c:v>470</c:v>
                </c:pt>
                <c:pt idx="230">
                  <c:v>471</c:v>
                </c:pt>
                <c:pt idx="231">
                  <c:v>472</c:v>
                </c:pt>
                <c:pt idx="232">
                  <c:v>473</c:v>
                </c:pt>
                <c:pt idx="233">
                  <c:v>474</c:v>
                </c:pt>
                <c:pt idx="234">
                  <c:v>475</c:v>
                </c:pt>
                <c:pt idx="235">
                  <c:v>476</c:v>
                </c:pt>
                <c:pt idx="236">
                  <c:v>477</c:v>
                </c:pt>
                <c:pt idx="237">
                  <c:v>478</c:v>
                </c:pt>
                <c:pt idx="238">
                  <c:v>479</c:v>
                </c:pt>
                <c:pt idx="239">
                  <c:v>480</c:v>
                </c:pt>
                <c:pt idx="240">
                  <c:v>481</c:v>
                </c:pt>
                <c:pt idx="241">
                  <c:v>482</c:v>
                </c:pt>
                <c:pt idx="242">
                  <c:v>483</c:v>
                </c:pt>
                <c:pt idx="243">
                  <c:v>484</c:v>
                </c:pt>
                <c:pt idx="244">
                  <c:v>485</c:v>
                </c:pt>
                <c:pt idx="245">
                  <c:v>486</c:v>
                </c:pt>
                <c:pt idx="246">
                  <c:v>487</c:v>
                </c:pt>
                <c:pt idx="247">
                  <c:v>488</c:v>
                </c:pt>
                <c:pt idx="248">
                  <c:v>489</c:v>
                </c:pt>
                <c:pt idx="249">
                  <c:v>490</c:v>
                </c:pt>
                <c:pt idx="250">
                  <c:v>491</c:v>
                </c:pt>
                <c:pt idx="251">
                  <c:v>492</c:v>
                </c:pt>
                <c:pt idx="252">
                  <c:v>493</c:v>
                </c:pt>
                <c:pt idx="253">
                  <c:v>494</c:v>
                </c:pt>
                <c:pt idx="254">
                  <c:v>495</c:v>
                </c:pt>
                <c:pt idx="255">
                  <c:v>496</c:v>
                </c:pt>
                <c:pt idx="256">
                  <c:v>497</c:v>
                </c:pt>
                <c:pt idx="257">
                  <c:v>498</c:v>
                </c:pt>
                <c:pt idx="258">
                  <c:v>499</c:v>
                </c:pt>
                <c:pt idx="259">
                  <c:v>500</c:v>
                </c:pt>
                <c:pt idx="260">
                  <c:v>501</c:v>
                </c:pt>
                <c:pt idx="261">
                  <c:v>502</c:v>
                </c:pt>
                <c:pt idx="262">
                  <c:v>503</c:v>
                </c:pt>
                <c:pt idx="263">
                  <c:v>504</c:v>
                </c:pt>
                <c:pt idx="264">
                  <c:v>505</c:v>
                </c:pt>
                <c:pt idx="265">
                  <c:v>506</c:v>
                </c:pt>
                <c:pt idx="266">
                  <c:v>507</c:v>
                </c:pt>
                <c:pt idx="267">
                  <c:v>508</c:v>
                </c:pt>
                <c:pt idx="268">
                  <c:v>509</c:v>
                </c:pt>
                <c:pt idx="269">
                  <c:v>510</c:v>
                </c:pt>
                <c:pt idx="270">
                  <c:v>511</c:v>
                </c:pt>
                <c:pt idx="271">
                  <c:v>512</c:v>
                </c:pt>
                <c:pt idx="272">
                  <c:v>513</c:v>
                </c:pt>
                <c:pt idx="273">
                  <c:v>514</c:v>
                </c:pt>
                <c:pt idx="274">
                  <c:v>515</c:v>
                </c:pt>
                <c:pt idx="275">
                  <c:v>516</c:v>
                </c:pt>
                <c:pt idx="276">
                  <c:v>517</c:v>
                </c:pt>
                <c:pt idx="277">
                  <c:v>518</c:v>
                </c:pt>
                <c:pt idx="278">
                  <c:v>519</c:v>
                </c:pt>
                <c:pt idx="279">
                  <c:v>520</c:v>
                </c:pt>
              </c:numCache>
            </c:numRef>
          </c:xVal>
          <c:yVal>
            <c:numRef>
              <c:f>Graph!$H$243:$H$520</c:f>
              <c:numCache>
                <c:formatCode>General</c:formatCode>
                <c:ptCount val="27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5F7-4839-978D-89679481F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574576"/>
        <c:axId val="1296575056"/>
      </c:scatterChart>
      <c:valAx>
        <c:axId val="1296574576"/>
        <c:scaling>
          <c:orientation val="minMax"/>
          <c:max val="520"/>
          <c:min val="241"/>
        </c:scaling>
        <c:delete val="0"/>
        <c:axPos val="b"/>
        <c:numFmt formatCode="General" sourceLinked="1"/>
        <c:majorTickMark val="out"/>
        <c:minorTickMark val="none"/>
        <c:tickLblPos val="nextTo"/>
        <c:crossAx val="1296575056"/>
        <c:crosses val="autoZero"/>
        <c:crossBetween val="midCat"/>
      </c:valAx>
      <c:valAx>
        <c:axId val="12965750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965745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Graph!$A$523:$A$785</c:f>
              <c:numCache>
                <c:formatCode>General</c:formatCode>
                <c:ptCount val="263"/>
                <c:pt idx="0">
                  <c:v>522</c:v>
                </c:pt>
                <c:pt idx="1">
                  <c:v>523</c:v>
                </c:pt>
                <c:pt idx="2">
                  <c:v>524</c:v>
                </c:pt>
                <c:pt idx="3">
                  <c:v>525</c:v>
                </c:pt>
                <c:pt idx="4">
                  <c:v>526</c:v>
                </c:pt>
                <c:pt idx="5">
                  <c:v>527</c:v>
                </c:pt>
                <c:pt idx="6">
                  <c:v>528</c:v>
                </c:pt>
                <c:pt idx="7">
                  <c:v>529</c:v>
                </c:pt>
                <c:pt idx="8">
                  <c:v>530</c:v>
                </c:pt>
                <c:pt idx="9">
                  <c:v>531</c:v>
                </c:pt>
                <c:pt idx="10">
                  <c:v>532</c:v>
                </c:pt>
                <c:pt idx="11">
                  <c:v>533</c:v>
                </c:pt>
                <c:pt idx="12">
                  <c:v>534</c:v>
                </c:pt>
                <c:pt idx="13">
                  <c:v>535</c:v>
                </c:pt>
                <c:pt idx="14">
                  <c:v>536</c:v>
                </c:pt>
                <c:pt idx="15">
                  <c:v>537</c:v>
                </c:pt>
                <c:pt idx="16">
                  <c:v>538</c:v>
                </c:pt>
                <c:pt idx="17">
                  <c:v>539</c:v>
                </c:pt>
                <c:pt idx="18">
                  <c:v>540</c:v>
                </c:pt>
                <c:pt idx="19">
                  <c:v>541</c:v>
                </c:pt>
                <c:pt idx="20">
                  <c:v>542</c:v>
                </c:pt>
                <c:pt idx="21">
                  <c:v>543</c:v>
                </c:pt>
                <c:pt idx="22">
                  <c:v>544</c:v>
                </c:pt>
                <c:pt idx="23">
                  <c:v>545</c:v>
                </c:pt>
                <c:pt idx="24">
                  <c:v>546</c:v>
                </c:pt>
                <c:pt idx="25">
                  <c:v>547</c:v>
                </c:pt>
                <c:pt idx="26">
                  <c:v>548</c:v>
                </c:pt>
                <c:pt idx="27">
                  <c:v>549</c:v>
                </c:pt>
                <c:pt idx="28">
                  <c:v>550</c:v>
                </c:pt>
                <c:pt idx="29">
                  <c:v>551</c:v>
                </c:pt>
                <c:pt idx="30">
                  <c:v>552</c:v>
                </c:pt>
                <c:pt idx="31">
                  <c:v>553</c:v>
                </c:pt>
                <c:pt idx="32">
                  <c:v>554</c:v>
                </c:pt>
                <c:pt idx="33">
                  <c:v>555</c:v>
                </c:pt>
                <c:pt idx="34">
                  <c:v>556</c:v>
                </c:pt>
                <c:pt idx="35">
                  <c:v>557</c:v>
                </c:pt>
                <c:pt idx="36">
                  <c:v>558</c:v>
                </c:pt>
                <c:pt idx="37">
                  <c:v>559</c:v>
                </c:pt>
                <c:pt idx="38">
                  <c:v>560</c:v>
                </c:pt>
                <c:pt idx="39">
                  <c:v>561</c:v>
                </c:pt>
                <c:pt idx="40">
                  <c:v>562</c:v>
                </c:pt>
                <c:pt idx="41">
                  <c:v>563</c:v>
                </c:pt>
                <c:pt idx="42">
                  <c:v>564</c:v>
                </c:pt>
                <c:pt idx="43">
                  <c:v>565</c:v>
                </c:pt>
                <c:pt idx="44">
                  <c:v>566</c:v>
                </c:pt>
                <c:pt idx="45">
                  <c:v>567</c:v>
                </c:pt>
                <c:pt idx="46">
                  <c:v>568</c:v>
                </c:pt>
                <c:pt idx="47">
                  <c:v>569</c:v>
                </c:pt>
                <c:pt idx="48">
                  <c:v>570</c:v>
                </c:pt>
                <c:pt idx="49">
                  <c:v>571</c:v>
                </c:pt>
                <c:pt idx="50">
                  <c:v>572</c:v>
                </c:pt>
                <c:pt idx="51">
                  <c:v>573</c:v>
                </c:pt>
                <c:pt idx="52">
                  <c:v>574</c:v>
                </c:pt>
                <c:pt idx="53">
                  <c:v>575</c:v>
                </c:pt>
                <c:pt idx="54">
                  <c:v>576</c:v>
                </c:pt>
                <c:pt idx="55">
                  <c:v>577</c:v>
                </c:pt>
                <c:pt idx="56">
                  <c:v>578</c:v>
                </c:pt>
                <c:pt idx="57">
                  <c:v>579</c:v>
                </c:pt>
                <c:pt idx="58">
                  <c:v>580</c:v>
                </c:pt>
                <c:pt idx="59">
                  <c:v>581</c:v>
                </c:pt>
                <c:pt idx="60">
                  <c:v>582</c:v>
                </c:pt>
                <c:pt idx="61">
                  <c:v>583</c:v>
                </c:pt>
                <c:pt idx="62">
                  <c:v>584</c:v>
                </c:pt>
                <c:pt idx="63">
                  <c:v>585</c:v>
                </c:pt>
                <c:pt idx="64">
                  <c:v>586</c:v>
                </c:pt>
                <c:pt idx="65">
                  <c:v>587</c:v>
                </c:pt>
                <c:pt idx="66">
                  <c:v>588</c:v>
                </c:pt>
                <c:pt idx="67">
                  <c:v>589</c:v>
                </c:pt>
                <c:pt idx="68">
                  <c:v>590</c:v>
                </c:pt>
                <c:pt idx="69">
                  <c:v>591</c:v>
                </c:pt>
                <c:pt idx="70">
                  <c:v>592</c:v>
                </c:pt>
                <c:pt idx="71">
                  <c:v>593</c:v>
                </c:pt>
                <c:pt idx="72">
                  <c:v>594</c:v>
                </c:pt>
                <c:pt idx="73">
                  <c:v>595</c:v>
                </c:pt>
                <c:pt idx="74">
                  <c:v>596</c:v>
                </c:pt>
                <c:pt idx="75">
                  <c:v>597</c:v>
                </c:pt>
                <c:pt idx="76">
                  <c:v>598</c:v>
                </c:pt>
                <c:pt idx="77">
                  <c:v>599</c:v>
                </c:pt>
                <c:pt idx="78">
                  <c:v>600</c:v>
                </c:pt>
                <c:pt idx="79">
                  <c:v>601</c:v>
                </c:pt>
                <c:pt idx="80">
                  <c:v>602</c:v>
                </c:pt>
                <c:pt idx="81">
                  <c:v>603</c:v>
                </c:pt>
                <c:pt idx="82">
                  <c:v>604</c:v>
                </c:pt>
                <c:pt idx="83">
                  <c:v>605</c:v>
                </c:pt>
                <c:pt idx="84">
                  <c:v>606</c:v>
                </c:pt>
                <c:pt idx="85">
                  <c:v>607</c:v>
                </c:pt>
                <c:pt idx="86">
                  <c:v>608</c:v>
                </c:pt>
                <c:pt idx="87">
                  <c:v>609</c:v>
                </c:pt>
                <c:pt idx="88">
                  <c:v>610</c:v>
                </c:pt>
                <c:pt idx="89">
                  <c:v>611</c:v>
                </c:pt>
                <c:pt idx="90">
                  <c:v>612</c:v>
                </c:pt>
                <c:pt idx="91">
                  <c:v>613</c:v>
                </c:pt>
                <c:pt idx="92">
                  <c:v>614</c:v>
                </c:pt>
                <c:pt idx="93">
                  <c:v>615</c:v>
                </c:pt>
                <c:pt idx="94">
                  <c:v>616</c:v>
                </c:pt>
                <c:pt idx="95">
                  <c:v>617</c:v>
                </c:pt>
                <c:pt idx="96">
                  <c:v>618</c:v>
                </c:pt>
                <c:pt idx="97">
                  <c:v>619</c:v>
                </c:pt>
                <c:pt idx="98">
                  <c:v>620</c:v>
                </c:pt>
                <c:pt idx="99">
                  <c:v>621</c:v>
                </c:pt>
                <c:pt idx="100">
                  <c:v>622</c:v>
                </c:pt>
                <c:pt idx="101">
                  <c:v>623</c:v>
                </c:pt>
                <c:pt idx="102">
                  <c:v>624</c:v>
                </c:pt>
                <c:pt idx="103">
                  <c:v>625</c:v>
                </c:pt>
                <c:pt idx="104">
                  <c:v>626</c:v>
                </c:pt>
                <c:pt idx="105">
                  <c:v>627</c:v>
                </c:pt>
                <c:pt idx="106">
                  <c:v>628</c:v>
                </c:pt>
                <c:pt idx="107">
                  <c:v>629</c:v>
                </c:pt>
                <c:pt idx="108">
                  <c:v>630</c:v>
                </c:pt>
                <c:pt idx="109">
                  <c:v>631</c:v>
                </c:pt>
                <c:pt idx="110">
                  <c:v>632</c:v>
                </c:pt>
                <c:pt idx="111">
                  <c:v>633</c:v>
                </c:pt>
                <c:pt idx="112">
                  <c:v>634</c:v>
                </c:pt>
                <c:pt idx="113">
                  <c:v>635</c:v>
                </c:pt>
                <c:pt idx="114">
                  <c:v>636</c:v>
                </c:pt>
                <c:pt idx="115">
                  <c:v>637</c:v>
                </c:pt>
                <c:pt idx="116">
                  <c:v>638</c:v>
                </c:pt>
                <c:pt idx="117">
                  <c:v>639</c:v>
                </c:pt>
                <c:pt idx="118">
                  <c:v>640</c:v>
                </c:pt>
                <c:pt idx="119">
                  <c:v>641</c:v>
                </c:pt>
                <c:pt idx="120">
                  <c:v>642</c:v>
                </c:pt>
                <c:pt idx="121">
                  <c:v>643</c:v>
                </c:pt>
                <c:pt idx="122">
                  <c:v>644</c:v>
                </c:pt>
                <c:pt idx="123">
                  <c:v>645</c:v>
                </c:pt>
                <c:pt idx="124">
                  <c:v>646</c:v>
                </c:pt>
                <c:pt idx="125">
                  <c:v>647</c:v>
                </c:pt>
                <c:pt idx="126">
                  <c:v>648</c:v>
                </c:pt>
                <c:pt idx="127">
                  <c:v>649</c:v>
                </c:pt>
                <c:pt idx="128">
                  <c:v>650</c:v>
                </c:pt>
                <c:pt idx="129">
                  <c:v>651</c:v>
                </c:pt>
                <c:pt idx="130">
                  <c:v>652</c:v>
                </c:pt>
                <c:pt idx="131">
                  <c:v>653</c:v>
                </c:pt>
                <c:pt idx="132">
                  <c:v>654</c:v>
                </c:pt>
                <c:pt idx="133">
                  <c:v>655</c:v>
                </c:pt>
                <c:pt idx="134">
                  <c:v>656</c:v>
                </c:pt>
                <c:pt idx="135">
                  <c:v>657</c:v>
                </c:pt>
                <c:pt idx="136">
                  <c:v>658</c:v>
                </c:pt>
                <c:pt idx="137">
                  <c:v>659</c:v>
                </c:pt>
                <c:pt idx="138">
                  <c:v>660</c:v>
                </c:pt>
                <c:pt idx="139">
                  <c:v>661</c:v>
                </c:pt>
                <c:pt idx="140">
                  <c:v>662</c:v>
                </c:pt>
                <c:pt idx="141">
                  <c:v>663</c:v>
                </c:pt>
                <c:pt idx="142">
                  <c:v>664</c:v>
                </c:pt>
                <c:pt idx="143">
                  <c:v>665</c:v>
                </c:pt>
                <c:pt idx="144">
                  <c:v>666</c:v>
                </c:pt>
                <c:pt idx="145">
                  <c:v>667</c:v>
                </c:pt>
                <c:pt idx="146">
                  <c:v>668</c:v>
                </c:pt>
                <c:pt idx="147">
                  <c:v>669</c:v>
                </c:pt>
                <c:pt idx="148">
                  <c:v>670</c:v>
                </c:pt>
                <c:pt idx="149">
                  <c:v>671</c:v>
                </c:pt>
                <c:pt idx="150">
                  <c:v>672</c:v>
                </c:pt>
                <c:pt idx="151">
                  <c:v>673</c:v>
                </c:pt>
                <c:pt idx="152">
                  <c:v>674</c:v>
                </c:pt>
                <c:pt idx="153">
                  <c:v>675</c:v>
                </c:pt>
                <c:pt idx="154">
                  <c:v>676</c:v>
                </c:pt>
                <c:pt idx="155">
                  <c:v>677</c:v>
                </c:pt>
                <c:pt idx="156">
                  <c:v>678</c:v>
                </c:pt>
                <c:pt idx="157">
                  <c:v>679</c:v>
                </c:pt>
                <c:pt idx="158">
                  <c:v>680</c:v>
                </c:pt>
                <c:pt idx="159">
                  <c:v>681</c:v>
                </c:pt>
                <c:pt idx="160">
                  <c:v>682</c:v>
                </c:pt>
                <c:pt idx="161">
                  <c:v>683</c:v>
                </c:pt>
                <c:pt idx="162">
                  <c:v>684</c:v>
                </c:pt>
                <c:pt idx="163">
                  <c:v>685</c:v>
                </c:pt>
                <c:pt idx="164">
                  <c:v>686</c:v>
                </c:pt>
                <c:pt idx="165">
                  <c:v>687</c:v>
                </c:pt>
                <c:pt idx="166">
                  <c:v>688</c:v>
                </c:pt>
                <c:pt idx="167">
                  <c:v>689</c:v>
                </c:pt>
                <c:pt idx="168">
                  <c:v>690</c:v>
                </c:pt>
                <c:pt idx="169">
                  <c:v>691</c:v>
                </c:pt>
                <c:pt idx="170">
                  <c:v>692</c:v>
                </c:pt>
                <c:pt idx="171">
                  <c:v>693</c:v>
                </c:pt>
                <c:pt idx="172">
                  <c:v>694</c:v>
                </c:pt>
                <c:pt idx="173">
                  <c:v>695</c:v>
                </c:pt>
                <c:pt idx="174">
                  <c:v>696</c:v>
                </c:pt>
                <c:pt idx="175">
                  <c:v>697</c:v>
                </c:pt>
                <c:pt idx="176">
                  <c:v>698</c:v>
                </c:pt>
                <c:pt idx="177">
                  <c:v>699</c:v>
                </c:pt>
                <c:pt idx="178">
                  <c:v>700</c:v>
                </c:pt>
                <c:pt idx="179">
                  <c:v>701</c:v>
                </c:pt>
                <c:pt idx="180">
                  <c:v>702</c:v>
                </c:pt>
                <c:pt idx="181">
                  <c:v>703</c:v>
                </c:pt>
                <c:pt idx="182">
                  <c:v>704</c:v>
                </c:pt>
                <c:pt idx="183">
                  <c:v>705</c:v>
                </c:pt>
                <c:pt idx="184">
                  <c:v>706</c:v>
                </c:pt>
                <c:pt idx="185">
                  <c:v>707</c:v>
                </c:pt>
                <c:pt idx="186">
                  <c:v>708</c:v>
                </c:pt>
                <c:pt idx="187">
                  <c:v>709</c:v>
                </c:pt>
                <c:pt idx="188">
                  <c:v>710</c:v>
                </c:pt>
                <c:pt idx="189">
                  <c:v>711</c:v>
                </c:pt>
                <c:pt idx="190">
                  <c:v>712</c:v>
                </c:pt>
                <c:pt idx="191">
                  <c:v>713</c:v>
                </c:pt>
                <c:pt idx="192">
                  <c:v>714</c:v>
                </c:pt>
                <c:pt idx="193">
                  <c:v>715</c:v>
                </c:pt>
                <c:pt idx="194">
                  <c:v>716</c:v>
                </c:pt>
                <c:pt idx="195">
                  <c:v>717</c:v>
                </c:pt>
                <c:pt idx="196">
                  <c:v>718</c:v>
                </c:pt>
                <c:pt idx="197">
                  <c:v>719</c:v>
                </c:pt>
                <c:pt idx="198">
                  <c:v>720</c:v>
                </c:pt>
                <c:pt idx="199">
                  <c:v>721</c:v>
                </c:pt>
                <c:pt idx="200">
                  <c:v>722</c:v>
                </c:pt>
                <c:pt idx="201">
                  <c:v>723</c:v>
                </c:pt>
                <c:pt idx="202">
                  <c:v>724</c:v>
                </c:pt>
                <c:pt idx="203">
                  <c:v>725</c:v>
                </c:pt>
                <c:pt idx="204">
                  <c:v>726</c:v>
                </c:pt>
                <c:pt idx="205">
                  <c:v>727</c:v>
                </c:pt>
                <c:pt idx="206">
                  <c:v>728</c:v>
                </c:pt>
                <c:pt idx="207">
                  <c:v>729</c:v>
                </c:pt>
                <c:pt idx="208">
                  <c:v>730</c:v>
                </c:pt>
                <c:pt idx="209">
                  <c:v>731</c:v>
                </c:pt>
                <c:pt idx="210">
                  <c:v>732</c:v>
                </c:pt>
                <c:pt idx="211">
                  <c:v>733</c:v>
                </c:pt>
                <c:pt idx="212">
                  <c:v>734</c:v>
                </c:pt>
                <c:pt idx="213">
                  <c:v>735</c:v>
                </c:pt>
                <c:pt idx="214">
                  <c:v>736</c:v>
                </c:pt>
                <c:pt idx="215">
                  <c:v>737</c:v>
                </c:pt>
                <c:pt idx="216">
                  <c:v>738</c:v>
                </c:pt>
                <c:pt idx="217">
                  <c:v>739</c:v>
                </c:pt>
                <c:pt idx="218">
                  <c:v>740</c:v>
                </c:pt>
                <c:pt idx="219">
                  <c:v>741</c:v>
                </c:pt>
                <c:pt idx="220">
                  <c:v>742</c:v>
                </c:pt>
                <c:pt idx="221">
                  <c:v>743</c:v>
                </c:pt>
                <c:pt idx="222">
                  <c:v>744</c:v>
                </c:pt>
                <c:pt idx="223">
                  <c:v>745</c:v>
                </c:pt>
                <c:pt idx="224">
                  <c:v>746</c:v>
                </c:pt>
                <c:pt idx="225">
                  <c:v>747</c:v>
                </c:pt>
                <c:pt idx="226">
                  <c:v>748</c:v>
                </c:pt>
                <c:pt idx="227">
                  <c:v>749</c:v>
                </c:pt>
                <c:pt idx="228">
                  <c:v>750</c:v>
                </c:pt>
                <c:pt idx="229">
                  <c:v>751</c:v>
                </c:pt>
                <c:pt idx="230">
                  <c:v>752</c:v>
                </c:pt>
                <c:pt idx="231">
                  <c:v>753</c:v>
                </c:pt>
                <c:pt idx="232">
                  <c:v>754</c:v>
                </c:pt>
                <c:pt idx="233">
                  <c:v>755</c:v>
                </c:pt>
                <c:pt idx="234">
                  <c:v>756</c:v>
                </c:pt>
                <c:pt idx="235">
                  <c:v>757</c:v>
                </c:pt>
                <c:pt idx="236">
                  <c:v>758</c:v>
                </c:pt>
                <c:pt idx="237">
                  <c:v>759</c:v>
                </c:pt>
                <c:pt idx="238">
                  <c:v>760</c:v>
                </c:pt>
                <c:pt idx="239">
                  <c:v>761</c:v>
                </c:pt>
                <c:pt idx="240">
                  <c:v>762</c:v>
                </c:pt>
                <c:pt idx="241">
                  <c:v>763</c:v>
                </c:pt>
                <c:pt idx="242">
                  <c:v>764</c:v>
                </c:pt>
                <c:pt idx="243">
                  <c:v>765</c:v>
                </c:pt>
                <c:pt idx="244">
                  <c:v>766</c:v>
                </c:pt>
                <c:pt idx="245">
                  <c:v>767</c:v>
                </c:pt>
                <c:pt idx="246">
                  <c:v>768</c:v>
                </c:pt>
                <c:pt idx="247">
                  <c:v>769</c:v>
                </c:pt>
                <c:pt idx="248">
                  <c:v>770</c:v>
                </c:pt>
                <c:pt idx="249">
                  <c:v>771</c:v>
                </c:pt>
                <c:pt idx="250">
                  <c:v>772</c:v>
                </c:pt>
                <c:pt idx="251">
                  <c:v>773</c:v>
                </c:pt>
                <c:pt idx="252">
                  <c:v>774</c:v>
                </c:pt>
                <c:pt idx="253">
                  <c:v>775</c:v>
                </c:pt>
                <c:pt idx="254">
                  <c:v>776</c:v>
                </c:pt>
                <c:pt idx="255">
                  <c:v>777</c:v>
                </c:pt>
                <c:pt idx="256">
                  <c:v>778</c:v>
                </c:pt>
                <c:pt idx="257">
                  <c:v>779</c:v>
                </c:pt>
                <c:pt idx="258">
                  <c:v>780</c:v>
                </c:pt>
                <c:pt idx="259">
                  <c:v>781</c:v>
                </c:pt>
                <c:pt idx="260">
                  <c:v>782</c:v>
                </c:pt>
                <c:pt idx="261">
                  <c:v>783</c:v>
                </c:pt>
                <c:pt idx="262">
                  <c:v>784</c:v>
                </c:pt>
              </c:numCache>
            </c:numRef>
          </c:xVal>
          <c:yVal>
            <c:numRef>
              <c:f>Graph!$D$524:$D$784</c:f>
              <c:numCache>
                <c:formatCode>General</c:formatCode>
                <c:ptCount val="26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18-48FB-BE25-994BA40187FB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Graph!$A$523:$A$785</c:f>
              <c:numCache>
                <c:formatCode>General</c:formatCode>
                <c:ptCount val="263"/>
                <c:pt idx="0">
                  <c:v>522</c:v>
                </c:pt>
                <c:pt idx="1">
                  <c:v>523</c:v>
                </c:pt>
                <c:pt idx="2">
                  <c:v>524</c:v>
                </c:pt>
                <c:pt idx="3">
                  <c:v>525</c:v>
                </c:pt>
                <c:pt idx="4">
                  <c:v>526</c:v>
                </c:pt>
                <c:pt idx="5">
                  <c:v>527</c:v>
                </c:pt>
                <c:pt idx="6">
                  <c:v>528</c:v>
                </c:pt>
                <c:pt idx="7">
                  <c:v>529</c:v>
                </c:pt>
                <c:pt idx="8">
                  <c:v>530</c:v>
                </c:pt>
                <c:pt idx="9">
                  <c:v>531</c:v>
                </c:pt>
                <c:pt idx="10">
                  <c:v>532</c:v>
                </c:pt>
                <c:pt idx="11">
                  <c:v>533</c:v>
                </c:pt>
                <c:pt idx="12">
                  <c:v>534</c:v>
                </c:pt>
                <c:pt idx="13">
                  <c:v>535</c:v>
                </c:pt>
                <c:pt idx="14">
                  <c:v>536</c:v>
                </c:pt>
                <c:pt idx="15">
                  <c:v>537</c:v>
                </c:pt>
                <c:pt idx="16">
                  <c:v>538</c:v>
                </c:pt>
                <c:pt idx="17">
                  <c:v>539</c:v>
                </c:pt>
                <c:pt idx="18">
                  <c:v>540</c:v>
                </c:pt>
                <c:pt idx="19">
                  <c:v>541</c:v>
                </c:pt>
                <c:pt idx="20">
                  <c:v>542</c:v>
                </c:pt>
                <c:pt idx="21">
                  <c:v>543</c:v>
                </c:pt>
                <c:pt idx="22">
                  <c:v>544</c:v>
                </c:pt>
                <c:pt idx="23">
                  <c:v>545</c:v>
                </c:pt>
                <c:pt idx="24">
                  <c:v>546</c:v>
                </c:pt>
                <c:pt idx="25">
                  <c:v>547</c:v>
                </c:pt>
                <c:pt idx="26">
                  <c:v>548</c:v>
                </c:pt>
                <c:pt idx="27">
                  <c:v>549</c:v>
                </c:pt>
                <c:pt idx="28">
                  <c:v>550</c:v>
                </c:pt>
                <c:pt idx="29">
                  <c:v>551</c:v>
                </c:pt>
                <c:pt idx="30">
                  <c:v>552</c:v>
                </c:pt>
                <c:pt idx="31">
                  <c:v>553</c:v>
                </c:pt>
                <c:pt idx="32">
                  <c:v>554</c:v>
                </c:pt>
                <c:pt idx="33">
                  <c:v>555</c:v>
                </c:pt>
                <c:pt idx="34">
                  <c:v>556</c:v>
                </c:pt>
                <c:pt idx="35">
                  <c:v>557</c:v>
                </c:pt>
                <c:pt idx="36">
                  <c:v>558</c:v>
                </c:pt>
                <c:pt idx="37">
                  <c:v>559</c:v>
                </c:pt>
                <c:pt idx="38">
                  <c:v>560</c:v>
                </c:pt>
                <c:pt idx="39">
                  <c:v>561</c:v>
                </c:pt>
                <c:pt idx="40">
                  <c:v>562</c:v>
                </c:pt>
                <c:pt idx="41">
                  <c:v>563</c:v>
                </c:pt>
                <c:pt idx="42">
                  <c:v>564</c:v>
                </c:pt>
                <c:pt idx="43">
                  <c:v>565</c:v>
                </c:pt>
                <c:pt idx="44">
                  <c:v>566</c:v>
                </c:pt>
                <c:pt idx="45">
                  <c:v>567</c:v>
                </c:pt>
                <c:pt idx="46">
                  <c:v>568</c:v>
                </c:pt>
                <c:pt idx="47">
                  <c:v>569</c:v>
                </c:pt>
                <c:pt idx="48">
                  <c:v>570</c:v>
                </c:pt>
                <c:pt idx="49">
                  <c:v>571</c:v>
                </c:pt>
                <c:pt idx="50">
                  <c:v>572</c:v>
                </c:pt>
                <c:pt idx="51">
                  <c:v>573</c:v>
                </c:pt>
                <c:pt idx="52">
                  <c:v>574</c:v>
                </c:pt>
                <c:pt idx="53">
                  <c:v>575</c:v>
                </c:pt>
                <c:pt idx="54">
                  <c:v>576</c:v>
                </c:pt>
                <c:pt idx="55">
                  <c:v>577</c:v>
                </c:pt>
                <c:pt idx="56">
                  <c:v>578</c:v>
                </c:pt>
                <c:pt idx="57">
                  <c:v>579</c:v>
                </c:pt>
                <c:pt idx="58">
                  <c:v>580</c:v>
                </c:pt>
                <c:pt idx="59">
                  <c:v>581</c:v>
                </c:pt>
                <c:pt idx="60">
                  <c:v>582</c:v>
                </c:pt>
                <c:pt idx="61">
                  <c:v>583</c:v>
                </c:pt>
                <c:pt idx="62">
                  <c:v>584</c:v>
                </c:pt>
                <c:pt idx="63">
                  <c:v>585</c:v>
                </c:pt>
                <c:pt idx="64">
                  <c:v>586</c:v>
                </c:pt>
                <c:pt idx="65">
                  <c:v>587</c:v>
                </c:pt>
                <c:pt idx="66">
                  <c:v>588</c:v>
                </c:pt>
                <c:pt idx="67">
                  <c:v>589</c:v>
                </c:pt>
                <c:pt idx="68">
                  <c:v>590</c:v>
                </c:pt>
                <c:pt idx="69">
                  <c:v>591</c:v>
                </c:pt>
                <c:pt idx="70">
                  <c:v>592</c:v>
                </c:pt>
                <c:pt idx="71">
                  <c:v>593</c:v>
                </c:pt>
                <c:pt idx="72">
                  <c:v>594</c:v>
                </c:pt>
                <c:pt idx="73">
                  <c:v>595</c:v>
                </c:pt>
                <c:pt idx="74">
                  <c:v>596</c:v>
                </c:pt>
                <c:pt idx="75">
                  <c:v>597</c:v>
                </c:pt>
                <c:pt idx="76">
                  <c:v>598</c:v>
                </c:pt>
                <c:pt idx="77">
                  <c:v>599</c:v>
                </c:pt>
                <c:pt idx="78">
                  <c:v>600</c:v>
                </c:pt>
                <c:pt idx="79">
                  <c:v>601</c:v>
                </c:pt>
                <c:pt idx="80">
                  <c:v>602</c:v>
                </c:pt>
                <c:pt idx="81">
                  <c:v>603</c:v>
                </c:pt>
                <c:pt idx="82">
                  <c:v>604</c:v>
                </c:pt>
                <c:pt idx="83">
                  <c:v>605</c:v>
                </c:pt>
                <c:pt idx="84">
                  <c:v>606</c:v>
                </c:pt>
                <c:pt idx="85">
                  <c:v>607</c:v>
                </c:pt>
                <c:pt idx="86">
                  <c:v>608</c:v>
                </c:pt>
                <c:pt idx="87">
                  <c:v>609</c:v>
                </c:pt>
                <c:pt idx="88">
                  <c:v>610</c:v>
                </c:pt>
                <c:pt idx="89">
                  <c:v>611</c:v>
                </c:pt>
                <c:pt idx="90">
                  <c:v>612</c:v>
                </c:pt>
                <c:pt idx="91">
                  <c:v>613</c:v>
                </c:pt>
                <c:pt idx="92">
                  <c:v>614</c:v>
                </c:pt>
                <c:pt idx="93">
                  <c:v>615</c:v>
                </c:pt>
                <c:pt idx="94">
                  <c:v>616</c:v>
                </c:pt>
                <c:pt idx="95">
                  <c:v>617</c:v>
                </c:pt>
                <c:pt idx="96">
                  <c:v>618</c:v>
                </c:pt>
                <c:pt idx="97">
                  <c:v>619</c:v>
                </c:pt>
                <c:pt idx="98">
                  <c:v>620</c:v>
                </c:pt>
                <c:pt idx="99">
                  <c:v>621</c:v>
                </c:pt>
                <c:pt idx="100">
                  <c:v>622</c:v>
                </c:pt>
                <c:pt idx="101">
                  <c:v>623</c:v>
                </c:pt>
                <c:pt idx="102">
                  <c:v>624</c:v>
                </c:pt>
                <c:pt idx="103">
                  <c:v>625</c:v>
                </c:pt>
                <c:pt idx="104">
                  <c:v>626</c:v>
                </c:pt>
                <c:pt idx="105">
                  <c:v>627</c:v>
                </c:pt>
                <c:pt idx="106">
                  <c:v>628</c:v>
                </c:pt>
                <c:pt idx="107">
                  <c:v>629</c:v>
                </c:pt>
                <c:pt idx="108">
                  <c:v>630</c:v>
                </c:pt>
                <c:pt idx="109">
                  <c:v>631</c:v>
                </c:pt>
                <c:pt idx="110">
                  <c:v>632</c:v>
                </c:pt>
                <c:pt idx="111">
                  <c:v>633</c:v>
                </c:pt>
                <c:pt idx="112">
                  <c:v>634</c:v>
                </c:pt>
                <c:pt idx="113">
                  <c:v>635</c:v>
                </c:pt>
                <c:pt idx="114">
                  <c:v>636</c:v>
                </c:pt>
                <c:pt idx="115">
                  <c:v>637</c:v>
                </c:pt>
                <c:pt idx="116">
                  <c:v>638</c:v>
                </c:pt>
                <c:pt idx="117">
                  <c:v>639</c:v>
                </c:pt>
                <c:pt idx="118">
                  <c:v>640</c:v>
                </c:pt>
                <c:pt idx="119">
                  <c:v>641</c:v>
                </c:pt>
                <c:pt idx="120">
                  <c:v>642</c:v>
                </c:pt>
                <c:pt idx="121">
                  <c:v>643</c:v>
                </c:pt>
                <c:pt idx="122">
                  <c:v>644</c:v>
                </c:pt>
                <c:pt idx="123">
                  <c:v>645</c:v>
                </c:pt>
                <c:pt idx="124">
                  <c:v>646</c:v>
                </c:pt>
                <c:pt idx="125">
                  <c:v>647</c:v>
                </c:pt>
                <c:pt idx="126">
                  <c:v>648</c:v>
                </c:pt>
                <c:pt idx="127">
                  <c:v>649</c:v>
                </c:pt>
                <c:pt idx="128">
                  <c:v>650</c:v>
                </c:pt>
                <c:pt idx="129">
                  <c:v>651</c:v>
                </c:pt>
                <c:pt idx="130">
                  <c:v>652</c:v>
                </c:pt>
                <c:pt idx="131">
                  <c:v>653</c:v>
                </c:pt>
                <c:pt idx="132">
                  <c:v>654</c:v>
                </c:pt>
                <c:pt idx="133">
                  <c:v>655</c:v>
                </c:pt>
                <c:pt idx="134">
                  <c:v>656</c:v>
                </c:pt>
                <c:pt idx="135">
                  <c:v>657</c:v>
                </c:pt>
                <c:pt idx="136">
                  <c:v>658</c:v>
                </c:pt>
                <c:pt idx="137">
                  <c:v>659</c:v>
                </c:pt>
                <c:pt idx="138">
                  <c:v>660</c:v>
                </c:pt>
                <c:pt idx="139">
                  <c:v>661</c:v>
                </c:pt>
                <c:pt idx="140">
                  <c:v>662</c:v>
                </c:pt>
                <c:pt idx="141">
                  <c:v>663</c:v>
                </c:pt>
                <c:pt idx="142">
                  <c:v>664</c:v>
                </c:pt>
                <c:pt idx="143">
                  <c:v>665</c:v>
                </c:pt>
                <c:pt idx="144">
                  <c:v>666</c:v>
                </c:pt>
                <c:pt idx="145">
                  <c:v>667</c:v>
                </c:pt>
                <c:pt idx="146">
                  <c:v>668</c:v>
                </c:pt>
                <c:pt idx="147">
                  <c:v>669</c:v>
                </c:pt>
                <c:pt idx="148">
                  <c:v>670</c:v>
                </c:pt>
                <c:pt idx="149">
                  <c:v>671</c:v>
                </c:pt>
                <c:pt idx="150">
                  <c:v>672</c:v>
                </c:pt>
                <c:pt idx="151">
                  <c:v>673</c:v>
                </c:pt>
                <c:pt idx="152">
                  <c:v>674</c:v>
                </c:pt>
                <c:pt idx="153">
                  <c:v>675</c:v>
                </c:pt>
                <c:pt idx="154">
                  <c:v>676</c:v>
                </c:pt>
                <c:pt idx="155">
                  <c:v>677</c:v>
                </c:pt>
                <c:pt idx="156">
                  <c:v>678</c:v>
                </c:pt>
                <c:pt idx="157">
                  <c:v>679</c:v>
                </c:pt>
                <c:pt idx="158">
                  <c:v>680</c:v>
                </c:pt>
                <c:pt idx="159">
                  <c:v>681</c:v>
                </c:pt>
                <c:pt idx="160">
                  <c:v>682</c:v>
                </c:pt>
                <c:pt idx="161">
                  <c:v>683</c:v>
                </c:pt>
                <c:pt idx="162">
                  <c:v>684</c:v>
                </c:pt>
                <c:pt idx="163">
                  <c:v>685</c:v>
                </c:pt>
                <c:pt idx="164">
                  <c:v>686</c:v>
                </c:pt>
                <c:pt idx="165">
                  <c:v>687</c:v>
                </c:pt>
                <c:pt idx="166">
                  <c:v>688</c:v>
                </c:pt>
                <c:pt idx="167">
                  <c:v>689</c:v>
                </c:pt>
                <c:pt idx="168">
                  <c:v>690</c:v>
                </c:pt>
                <c:pt idx="169">
                  <c:v>691</c:v>
                </c:pt>
                <c:pt idx="170">
                  <c:v>692</c:v>
                </c:pt>
                <c:pt idx="171">
                  <c:v>693</c:v>
                </c:pt>
                <c:pt idx="172">
                  <c:v>694</c:v>
                </c:pt>
                <c:pt idx="173">
                  <c:v>695</c:v>
                </c:pt>
                <c:pt idx="174">
                  <c:v>696</c:v>
                </c:pt>
                <c:pt idx="175">
                  <c:v>697</c:v>
                </c:pt>
                <c:pt idx="176">
                  <c:v>698</c:v>
                </c:pt>
                <c:pt idx="177">
                  <c:v>699</c:v>
                </c:pt>
                <c:pt idx="178">
                  <c:v>700</c:v>
                </c:pt>
                <c:pt idx="179">
                  <c:v>701</c:v>
                </c:pt>
                <c:pt idx="180">
                  <c:v>702</c:v>
                </c:pt>
                <c:pt idx="181">
                  <c:v>703</c:v>
                </c:pt>
                <c:pt idx="182">
                  <c:v>704</c:v>
                </c:pt>
                <c:pt idx="183">
                  <c:v>705</c:v>
                </c:pt>
                <c:pt idx="184">
                  <c:v>706</c:v>
                </c:pt>
                <c:pt idx="185">
                  <c:v>707</c:v>
                </c:pt>
                <c:pt idx="186">
                  <c:v>708</c:v>
                </c:pt>
                <c:pt idx="187">
                  <c:v>709</c:v>
                </c:pt>
                <c:pt idx="188">
                  <c:v>710</c:v>
                </c:pt>
                <c:pt idx="189">
                  <c:v>711</c:v>
                </c:pt>
                <c:pt idx="190">
                  <c:v>712</c:v>
                </c:pt>
                <c:pt idx="191">
                  <c:v>713</c:v>
                </c:pt>
                <c:pt idx="192">
                  <c:v>714</c:v>
                </c:pt>
                <c:pt idx="193">
                  <c:v>715</c:v>
                </c:pt>
                <c:pt idx="194">
                  <c:v>716</c:v>
                </c:pt>
                <c:pt idx="195">
                  <c:v>717</c:v>
                </c:pt>
                <c:pt idx="196">
                  <c:v>718</c:v>
                </c:pt>
                <c:pt idx="197">
                  <c:v>719</c:v>
                </c:pt>
                <c:pt idx="198">
                  <c:v>720</c:v>
                </c:pt>
                <c:pt idx="199">
                  <c:v>721</c:v>
                </c:pt>
                <c:pt idx="200">
                  <c:v>722</c:v>
                </c:pt>
                <c:pt idx="201">
                  <c:v>723</c:v>
                </c:pt>
                <c:pt idx="202">
                  <c:v>724</c:v>
                </c:pt>
                <c:pt idx="203">
                  <c:v>725</c:v>
                </c:pt>
                <c:pt idx="204">
                  <c:v>726</c:v>
                </c:pt>
                <c:pt idx="205">
                  <c:v>727</c:v>
                </c:pt>
                <c:pt idx="206">
                  <c:v>728</c:v>
                </c:pt>
                <c:pt idx="207">
                  <c:v>729</c:v>
                </c:pt>
                <c:pt idx="208">
                  <c:v>730</c:v>
                </c:pt>
                <c:pt idx="209">
                  <c:v>731</c:v>
                </c:pt>
                <c:pt idx="210">
                  <c:v>732</c:v>
                </c:pt>
                <c:pt idx="211">
                  <c:v>733</c:v>
                </c:pt>
                <c:pt idx="212">
                  <c:v>734</c:v>
                </c:pt>
                <c:pt idx="213">
                  <c:v>735</c:v>
                </c:pt>
                <c:pt idx="214">
                  <c:v>736</c:v>
                </c:pt>
                <c:pt idx="215">
                  <c:v>737</c:v>
                </c:pt>
                <c:pt idx="216">
                  <c:v>738</c:v>
                </c:pt>
                <c:pt idx="217">
                  <c:v>739</c:v>
                </c:pt>
                <c:pt idx="218">
                  <c:v>740</c:v>
                </c:pt>
                <c:pt idx="219">
                  <c:v>741</c:v>
                </c:pt>
                <c:pt idx="220">
                  <c:v>742</c:v>
                </c:pt>
                <c:pt idx="221">
                  <c:v>743</c:v>
                </c:pt>
                <c:pt idx="222">
                  <c:v>744</c:v>
                </c:pt>
                <c:pt idx="223">
                  <c:v>745</c:v>
                </c:pt>
                <c:pt idx="224">
                  <c:v>746</c:v>
                </c:pt>
                <c:pt idx="225">
                  <c:v>747</c:v>
                </c:pt>
                <c:pt idx="226">
                  <c:v>748</c:v>
                </c:pt>
                <c:pt idx="227">
                  <c:v>749</c:v>
                </c:pt>
                <c:pt idx="228">
                  <c:v>750</c:v>
                </c:pt>
                <c:pt idx="229">
                  <c:v>751</c:v>
                </c:pt>
                <c:pt idx="230">
                  <c:v>752</c:v>
                </c:pt>
                <c:pt idx="231">
                  <c:v>753</c:v>
                </c:pt>
                <c:pt idx="232">
                  <c:v>754</c:v>
                </c:pt>
                <c:pt idx="233">
                  <c:v>755</c:v>
                </c:pt>
                <c:pt idx="234">
                  <c:v>756</c:v>
                </c:pt>
                <c:pt idx="235">
                  <c:v>757</c:v>
                </c:pt>
                <c:pt idx="236">
                  <c:v>758</c:v>
                </c:pt>
                <c:pt idx="237">
                  <c:v>759</c:v>
                </c:pt>
                <c:pt idx="238">
                  <c:v>760</c:v>
                </c:pt>
                <c:pt idx="239">
                  <c:v>761</c:v>
                </c:pt>
                <c:pt idx="240">
                  <c:v>762</c:v>
                </c:pt>
                <c:pt idx="241">
                  <c:v>763</c:v>
                </c:pt>
                <c:pt idx="242">
                  <c:v>764</c:v>
                </c:pt>
                <c:pt idx="243">
                  <c:v>765</c:v>
                </c:pt>
                <c:pt idx="244">
                  <c:v>766</c:v>
                </c:pt>
                <c:pt idx="245">
                  <c:v>767</c:v>
                </c:pt>
                <c:pt idx="246">
                  <c:v>768</c:v>
                </c:pt>
                <c:pt idx="247">
                  <c:v>769</c:v>
                </c:pt>
                <c:pt idx="248">
                  <c:v>770</c:v>
                </c:pt>
                <c:pt idx="249">
                  <c:v>771</c:v>
                </c:pt>
                <c:pt idx="250">
                  <c:v>772</c:v>
                </c:pt>
                <c:pt idx="251">
                  <c:v>773</c:v>
                </c:pt>
                <c:pt idx="252">
                  <c:v>774</c:v>
                </c:pt>
                <c:pt idx="253">
                  <c:v>775</c:v>
                </c:pt>
                <c:pt idx="254">
                  <c:v>776</c:v>
                </c:pt>
                <c:pt idx="255">
                  <c:v>777</c:v>
                </c:pt>
                <c:pt idx="256">
                  <c:v>778</c:v>
                </c:pt>
                <c:pt idx="257">
                  <c:v>779</c:v>
                </c:pt>
                <c:pt idx="258">
                  <c:v>780</c:v>
                </c:pt>
                <c:pt idx="259">
                  <c:v>781</c:v>
                </c:pt>
                <c:pt idx="260">
                  <c:v>782</c:v>
                </c:pt>
                <c:pt idx="261">
                  <c:v>783</c:v>
                </c:pt>
                <c:pt idx="262">
                  <c:v>784</c:v>
                </c:pt>
              </c:numCache>
            </c:numRef>
          </c:xVal>
          <c:yVal>
            <c:numRef>
              <c:f>Graph!$B$524:$B$784</c:f>
              <c:numCache>
                <c:formatCode>General</c:formatCode>
                <c:ptCount val="261"/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18-48FB-BE25-994BA40187FB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Graph!$A$523:$A$785</c:f>
              <c:numCache>
                <c:formatCode>General</c:formatCode>
                <c:ptCount val="263"/>
                <c:pt idx="0">
                  <c:v>522</c:v>
                </c:pt>
                <c:pt idx="1">
                  <c:v>523</c:v>
                </c:pt>
                <c:pt idx="2">
                  <c:v>524</c:v>
                </c:pt>
                <c:pt idx="3">
                  <c:v>525</c:v>
                </c:pt>
                <c:pt idx="4">
                  <c:v>526</c:v>
                </c:pt>
                <c:pt idx="5">
                  <c:v>527</c:v>
                </c:pt>
                <c:pt idx="6">
                  <c:v>528</c:v>
                </c:pt>
                <c:pt idx="7">
                  <c:v>529</c:v>
                </c:pt>
                <c:pt idx="8">
                  <c:v>530</c:v>
                </c:pt>
                <c:pt idx="9">
                  <c:v>531</c:v>
                </c:pt>
                <c:pt idx="10">
                  <c:v>532</c:v>
                </c:pt>
                <c:pt idx="11">
                  <c:v>533</c:v>
                </c:pt>
                <c:pt idx="12">
                  <c:v>534</c:v>
                </c:pt>
                <c:pt idx="13">
                  <c:v>535</c:v>
                </c:pt>
                <c:pt idx="14">
                  <c:v>536</c:v>
                </c:pt>
                <c:pt idx="15">
                  <c:v>537</c:v>
                </c:pt>
                <c:pt idx="16">
                  <c:v>538</c:v>
                </c:pt>
                <c:pt idx="17">
                  <c:v>539</c:v>
                </c:pt>
                <c:pt idx="18">
                  <c:v>540</c:v>
                </c:pt>
                <c:pt idx="19">
                  <c:v>541</c:v>
                </c:pt>
                <c:pt idx="20">
                  <c:v>542</c:v>
                </c:pt>
                <c:pt idx="21">
                  <c:v>543</c:v>
                </c:pt>
                <c:pt idx="22">
                  <c:v>544</c:v>
                </c:pt>
                <c:pt idx="23">
                  <c:v>545</c:v>
                </c:pt>
                <c:pt idx="24">
                  <c:v>546</c:v>
                </c:pt>
                <c:pt idx="25">
                  <c:v>547</c:v>
                </c:pt>
                <c:pt idx="26">
                  <c:v>548</c:v>
                </c:pt>
                <c:pt idx="27">
                  <c:v>549</c:v>
                </c:pt>
                <c:pt idx="28">
                  <c:v>550</c:v>
                </c:pt>
                <c:pt idx="29">
                  <c:v>551</c:v>
                </c:pt>
                <c:pt idx="30">
                  <c:v>552</c:v>
                </c:pt>
                <c:pt idx="31">
                  <c:v>553</c:v>
                </c:pt>
                <c:pt idx="32">
                  <c:v>554</c:v>
                </c:pt>
                <c:pt idx="33">
                  <c:v>555</c:v>
                </c:pt>
                <c:pt idx="34">
                  <c:v>556</c:v>
                </c:pt>
                <c:pt idx="35">
                  <c:v>557</c:v>
                </c:pt>
                <c:pt idx="36">
                  <c:v>558</c:v>
                </c:pt>
                <c:pt idx="37">
                  <c:v>559</c:v>
                </c:pt>
                <c:pt idx="38">
                  <c:v>560</c:v>
                </c:pt>
                <c:pt idx="39">
                  <c:v>561</c:v>
                </c:pt>
                <c:pt idx="40">
                  <c:v>562</c:v>
                </c:pt>
                <c:pt idx="41">
                  <c:v>563</c:v>
                </c:pt>
                <c:pt idx="42">
                  <c:v>564</c:v>
                </c:pt>
                <c:pt idx="43">
                  <c:v>565</c:v>
                </c:pt>
                <c:pt idx="44">
                  <c:v>566</c:v>
                </c:pt>
                <c:pt idx="45">
                  <c:v>567</c:v>
                </c:pt>
                <c:pt idx="46">
                  <c:v>568</c:v>
                </c:pt>
                <c:pt idx="47">
                  <c:v>569</c:v>
                </c:pt>
                <c:pt idx="48">
                  <c:v>570</c:v>
                </c:pt>
                <c:pt idx="49">
                  <c:v>571</c:v>
                </c:pt>
                <c:pt idx="50">
                  <c:v>572</c:v>
                </c:pt>
                <c:pt idx="51">
                  <c:v>573</c:v>
                </c:pt>
                <c:pt idx="52">
                  <c:v>574</c:v>
                </c:pt>
                <c:pt idx="53">
                  <c:v>575</c:v>
                </c:pt>
                <c:pt idx="54">
                  <c:v>576</c:v>
                </c:pt>
                <c:pt idx="55">
                  <c:v>577</c:v>
                </c:pt>
                <c:pt idx="56">
                  <c:v>578</c:v>
                </c:pt>
                <c:pt idx="57">
                  <c:v>579</c:v>
                </c:pt>
                <c:pt idx="58">
                  <c:v>580</c:v>
                </c:pt>
                <c:pt idx="59">
                  <c:v>581</c:v>
                </c:pt>
                <c:pt idx="60">
                  <c:v>582</c:v>
                </c:pt>
                <c:pt idx="61">
                  <c:v>583</c:v>
                </c:pt>
                <c:pt idx="62">
                  <c:v>584</c:v>
                </c:pt>
                <c:pt idx="63">
                  <c:v>585</c:v>
                </c:pt>
                <c:pt idx="64">
                  <c:v>586</c:v>
                </c:pt>
                <c:pt idx="65">
                  <c:v>587</c:v>
                </c:pt>
                <c:pt idx="66">
                  <c:v>588</c:v>
                </c:pt>
                <c:pt idx="67">
                  <c:v>589</c:v>
                </c:pt>
                <c:pt idx="68">
                  <c:v>590</c:v>
                </c:pt>
                <c:pt idx="69">
                  <c:v>591</c:v>
                </c:pt>
                <c:pt idx="70">
                  <c:v>592</c:v>
                </c:pt>
                <c:pt idx="71">
                  <c:v>593</c:v>
                </c:pt>
                <c:pt idx="72">
                  <c:v>594</c:v>
                </c:pt>
                <c:pt idx="73">
                  <c:v>595</c:v>
                </c:pt>
                <c:pt idx="74">
                  <c:v>596</c:v>
                </c:pt>
                <c:pt idx="75">
                  <c:v>597</c:v>
                </c:pt>
                <c:pt idx="76">
                  <c:v>598</c:v>
                </c:pt>
                <c:pt idx="77">
                  <c:v>599</c:v>
                </c:pt>
                <c:pt idx="78">
                  <c:v>600</c:v>
                </c:pt>
                <c:pt idx="79">
                  <c:v>601</c:v>
                </c:pt>
                <c:pt idx="80">
                  <c:v>602</c:v>
                </c:pt>
                <c:pt idx="81">
                  <c:v>603</c:v>
                </c:pt>
                <c:pt idx="82">
                  <c:v>604</c:v>
                </c:pt>
                <c:pt idx="83">
                  <c:v>605</c:v>
                </c:pt>
                <c:pt idx="84">
                  <c:v>606</c:v>
                </c:pt>
                <c:pt idx="85">
                  <c:v>607</c:v>
                </c:pt>
                <c:pt idx="86">
                  <c:v>608</c:v>
                </c:pt>
                <c:pt idx="87">
                  <c:v>609</c:v>
                </c:pt>
                <c:pt idx="88">
                  <c:v>610</c:v>
                </c:pt>
                <c:pt idx="89">
                  <c:v>611</c:v>
                </c:pt>
                <c:pt idx="90">
                  <c:v>612</c:v>
                </c:pt>
                <c:pt idx="91">
                  <c:v>613</c:v>
                </c:pt>
                <c:pt idx="92">
                  <c:v>614</c:v>
                </c:pt>
                <c:pt idx="93">
                  <c:v>615</c:v>
                </c:pt>
                <c:pt idx="94">
                  <c:v>616</c:v>
                </c:pt>
                <c:pt idx="95">
                  <c:v>617</c:v>
                </c:pt>
                <c:pt idx="96">
                  <c:v>618</c:v>
                </c:pt>
                <c:pt idx="97">
                  <c:v>619</c:v>
                </c:pt>
                <c:pt idx="98">
                  <c:v>620</c:v>
                </c:pt>
                <c:pt idx="99">
                  <c:v>621</c:v>
                </c:pt>
                <c:pt idx="100">
                  <c:v>622</c:v>
                </c:pt>
                <c:pt idx="101">
                  <c:v>623</c:v>
                </c:pt>
                <c:pt idx="102">
                  <c:v>624</c:v>
                </c:pt>
                <c:pt idx="103">
                  <c:v>625</c:v>
                </c:pt>
                <c:pt idx="104">
                  <c:v>626</c:v>
                </c:pt>
                <c:pt idx="105">
                  <c:v>627</c:v>
                </c:pt>
                <c:pt idx="106">
                  <c:v>628</c:v>
                </c:pt>
                <c:pt idx="107">
                  <c:v>629</c:v>
                </c:pt>
                <c:pt idx="108">
                  <c:v>630</c:v>
                </c:pt>
                <c:pt idx="109">
                  <c:v>631</c:v>
                </c:pt>
                <c:pt idx="110">
                  <c:v>632</c:v>
                </c:pt>
                <c:pt idx="111">
                  <c:v>633</c:v>
                </c:pt>
                <c:pt idx="112">
                  <c:v>634</c:v>
                </c:pt>
                <c:pt idx="113">
                  <c:v>635</c:v>
                </c:pt>
                <c:pt idx="114">
                  <c:v>636</c:v>
                </c:pt>
                <c:pt idx="115">
                  <c:v>637</c:v>
                </c:pt>
                <c:pt idx="116">
                  <c:v>638</c:v>
                </c:pt>
                <c:pt idx="117">
                  <c:v>639</c:v>
                </c:pt>
                <c:pt idx="118">
                  <c:v>640</c:v>
                </c:pt>
                <c:pt idx="119">
                  <c:v>641</c:v>
                </c:pt>
                <c:pt idx="120">
                  <c:v>642</c:v>
                </c:pt>
                <c:pt idx="121">
                  <c:v>643</c:v>
                </c:pt>
                <c:pt idx="122">
                  <c:v>644</c:v>
                </c:pt>
                <c:pt idx="123">
                  <c:v>645</c:v>
                </c:pt>
                <c:pt idx="124">
                  <c:v>646</c:v>
                </c:pt>
                <c:pt idx="125">
                  <c:v>647</c:v>
                </c:pt>
                <c:pt idx="126">
                  <c:v>648</c:v>
                </c:pt>
                <c:pt idx="127">
                  <c:v>649</c:v>
                </c:pt>
                <c:pt idx="128">
                  <c:v>650</c:v>
                </c:pt>
                <c:pt idx="129">
                  <c:v>651</c:v>
                </c:pt>
                <c:pt idx="130">
                  <c:v>652</c:v>
                </c:pt>
                <c:pt idx="131">
                  <c:v>653</c:v>
                </c:pt>
                <c:pt idx="132">
                  <c:v>654</c:v>
                </c:pt>
                <c:pt idx="133">
                  <c:v>655</c:v>
                </c:pt>
                <c:pt idx="134">
                  <c:v>656</c:v>
                </c:pt>
                <c:pt idx="135">
                  <c:v>657</c:v>
                </c:pt>
                <c:pt idx="136">
                  <c:v>658</c:v>
                </c:pt>
                <c:pt idx="137">
                  <c:v>659</c:v>
                </c:pt>
                <c:pt idx="138">
                  <c:v>660</c:v>
                </c:pt>
                <c:pt idx="139">
                  <c:v>661</c:v>
                </c:pt>
                <c:pt idx="140">
                  <c:v>662</c:v>
                </c:pt>
                <c:pt idx="141">
                  <c:v>663</c:v>
                </c:pt>
                <c:pt idx="142">
                  <c:v>664</c:v>
                </c:pt>
                <c:pt idx="143">
                  <c:v>665</c:v>
                </c:pt>
                <c:pt idx="144">
                  <c:v>666</c:v>
                </c:pt>
                <c:pt idx="145">
                  <c:v>667</c:v>
                </c:pt>
                <c:pt idx="146">
                  <c:v>668</c:v>
                </c:pt>
                <c:pt idx="147">
                  <c:v>669</c:v>
                </c:pt>
                <c:pt idx="148">
                  <c:v>670</c:v>
                </c:pt>
                <c:pt idx="149">
                  <c:v>671</c:v>
                </c:pt>
                <c:pt idx="150">
                  <c:v>672</c:v>
                </c:pt>
                <c:pt idx="151">
                  <c:v>673</c:v>
                </c:pt>
                <c:pt idx="152">
                  <c:v>674</c:v>
                </c:pt>
                <c:pt idx="153">
                  <c:v>675</c:v>
                </c:pt>
                <c:pt idx="154">
                  <c:v>676</c:v>
                </c:pt>
                <c:pt idx="155">
                  <c:v>677</c:v>
                </c:pt>
                <c:pt idx="156">
                  <c:v>678</c:v>
                </c:pt>
                <c:pt idx="157">
                  <c:v>679</c:v>
                </c:pt>
                <c:pt idx="158">
                  <c:v>680</c:v>
                </c:pt>
                <c:pt idx="159">
                  <c:v>681</c:v>
                </c:pt>
                <c:pt idx="160">
                  <c:v>682</c:v>
                </c:pt>
                <c:pt idx="161">
                  <c:v>683</c:v>
                </c:pt>
                <c:pt idx="162">
                  <c:v>684</c:v>
                </c:pt>
                <c:pt idx="163">
                  <c:v>685</c:v>
                </c:pt>
                <c:pt idx="164">
                  <c:v>686</c:v>
                </c:pt>
                <c:pt idx="165">
                  <c:v>687</c:v>
                </c:pt>
                <c:pt idx="166">
                  <c:v>688</c:v>
                </c:pt>
                <c:pt idx="167">
                  <c:v>689</c:v>
                </c:pt>
                <c:pt idx="168">
                  <c:v>690</c:v>
                </c:pt>
                <c:pt idx="169">
                  <c:v>691</c:v>
                </c:pt>
                <c:pt idx="170">
                  <c:v>692</c:v>
                </c:pt>
                <c:pt idx="171">
                  <c:v>693</c:v>
                </c:pt>
                <c:pt idx="172">
                  <c:v>694</c:v>
                </c:pt>
                <c:pt idx="173">
                  <c:v>695</c:v>
                </c:pt>
                <c:pt idx="174">
                  <c:v>696</c:v>
                </c:pt>
                <c:pt idx="175">
                  <c:v>697</c:v>
                </c:pt>
                <c:pt idx="176">
                  <c:v>698</c:v>
                </c:pt>
                <c:pt idx="177">
                  <c:v>699</c:v>
                </c:pt>
                <c:pt idx="178">
                  <c:v>700</c:v>
                </c:pt>
                <c:pt idx="179">
                  <c:v>701</c:v>
                </c:pt>
                <c:pt idx="180">
                  <c:v>702</c:v>
                </c:pt>
                <c:pt idx="181">
                  <c:v>703</c:v>
                </c:pt>
                <c:pt idx="182">
                  <c:v>704</c:v>
                </c:pt>
                <c:pt idx="183">
                  <c:v>705</c:v>
                </c:pt>
                <c:pt idx="184">
                  <c:v>706</c:v>
                </c:pt>
                <c:pt idx="185">
                  <c:v>707</c:v>
                </c:pt>
                <c:pt idx="186">
                  <c:v>708</c:v>
                </c:pt>
                <c:pt idx="187">
                  <c:v>709</c:v>
                </c:pt>
                <c:pt idx="188">
                  <c:v>710</c:v>
                </c:pt>
                <c:pt idx="189">
                  <c:v>711</c:v>
                </c:pt>
                <c:pt idx="190">
                  <c:v>712</c:v>
                </c:pt>
                <c:pt idx="191">
                  <c:v>713</c:v>
                </c:pt>
                <c:pt idx="192">
                  <c:v>714</c:v>
                </c:pt>
                <c:pt idx="193">
                  <c:v>715</c:v>
                </c:pt>
                <c:pt idx="194">
                  <c:v>716</c:v>
                </c:pt>
                <c:pt idx="195">
                  <c:v>717</c:v>
                </c:pt>
                <c:pt idx="196">
                  <c:v>718</c:v>
                </c:pt>
                <c:pt idx="197">
                  <c:v>719</c:v>
                </c:pt>
                <c:pt idx="198">
                  <c:v>720</c:v>
                </c:pt>
                <c:pt idx="199">
                  <c:v>721</c:v>
                </c:pt>
                <c:pt idx="200">
                  <c:v>722</c:v>
                </c:pt>
                <c:pt idx="201">
                  <c:v>723</c:v>
                </c:pt>
                <c:pt idx="202">
                  <c:v>724</c:v>
                </c:pt>
                <c:pt idx="203">
                  <c:v>725</c:v>
                </c:pt>
                <c:pt idx="204">
                  <c:v>726</c:v>
                </c:pt>
                <c:pt idx="205">
                  <c:v>727</c:v>
                </c:pt>
                <c:pt idx="206">
                  <c:v>728</c:v>
                </c:pt>
                <c:pt idx="207">
                  <c:v>729</c:v>
                </c:pt>
                <c:pt idx="208">
                  <c:v>730</c:v>
                </c:pt>
                <c:pt idx="209">
                  <c:v>731</c:v>
                </c:pt>
                <c:pt idx="210">
                  <c:v>732</c:v>
                </c:pt>
                <c:pt idx="211">
                  <c:v>733</c:v>
                </c:pt>
                <c:pt idx="212">
                  <c:v>734</c:v>
                </c:pt>
                <c:pt idx="213">
                  <c:v>735</c:v>
                </c:pt>
                <c:pt idx="214">
                  <c:v>736</c:v>
                </c:pt>
                <c:pt idx="215">
                  <c:v>737</c:v>
                </c:pt>
                <c:pt idx="216">
                  <c:v>738</c:v>
                </c:pt>
                <c:pt idx="217">
                  <c:v>739</c:v>
                </c:pt>
                <c:pt idx="218">
                  <c:v>740</c:v>
                </c:pt>
                <c:pt idx="219">
                  <c:v>741</c:v>
                </c:pt>
                <c:pt idx="220">
                  <c:v>742</c:v>
                </c:pt>
                <c:pt idx="221">
                  <c:v>743</c:v>
                </c:pt>
                <c:pt idx="222">
                  <c:v>744</c:v>
                </c:pt>
                <c:pt idx="223">
                  <c:v>745</c:v>
                </c:pt>
                <c:pt idx="224">
                  <c:v>746</c:v>
                </c:pt>
                <c:pt idx="225">
                  <c:v>747</c:v>
                </c:pt>
                <c:pt idx="226">
                  <c:v>748</c:v>
                </c:pt>
                <c:pt idx="227">
                  <c:v>749</c:v>
                </c:pt>
                <c:pt idx="228">
                  <c:v>750</c:v>
                </c:pt>
                <c:pt idx="229">
                  <c:v>751</c:v>
                </c:pt>
                <c:pt idx="230">
                  <c:v>752</c:v>
                </c:pt>
                <c:pt idx="231">
                  <c:v>753</c:v>
                </c:pt>
                <c:pt idx="232">
                  <c:v>754</c:v>
                </c:pt>
                <c:pt idx="233">
                  <c:v>755</c:v>
                </c:pt>
                <c:pt idx="234">
                  <c:v>756</c:v>
                </c:pt>
                <c:pt idx="235">
                  <c:v>757</c:v>
                </c:pt>
                <c:pt idx="236">
                  <c:v>758</c:v>
                </c:pt>
                <c:pt idx="237">
                  <c:v>759</c:v>
                </c:pt>
                <c:pt idx="238">
                  <c:v>760</c:v>
                </c:pt>
                <c:pt idx="239">
                  <c:v>761</c:v>
                </c:pt>
                <c:pt idx="240">
                  <c:v>762</c:v>
                </c:pt>
                <c:pt idx="241">
                  <c:v>763</c:v>
                </c:pt>
                <c:pt idx="242">
                  <c:v>764</c:v>
                </c:pt>
                <c:pt idx="243">
                  <c:v>765</c:v>
                </c:pt>
                <c:pt idx="244">
                  <c:v>766</c:v>
                </c:pt>
                <c:pt idx="245">
                  <c:v>767</c:v>
                </c:pt>
                <c:pt idx="246">
                  <c:v>768</c:v>
                </c:pt>
                <c:pt idx="247">
                  <c:v>769</c:v>
                </c:pt>
                <c:pt idx="248">
                  <c:v>770</c:v>
                </c:pt>
                <c:pt idx="249">
                  <c:v>771</c:v>
                </c:pt>
                <c:pt idx="250">
                  <c:v>772</c:v>
                </c:pt>
                <c:pt idx="251">
                  <c:v>773</c:v>
                </c:pt>
                <c:pt idx="252">
                  <c:v>774</c:v>
                </c:pt>
                <c:pt idx="253">
                  <c:v>775</c:v>
                </c:pt>
                <c:pt idx="254">
                  <c:v>776</c:v>
                </c:pt>
                <c:pt idx="255">
                  <c:v>777</c:v>
                </c:pt>
                <c:pt idx="256">
                  <c:v>778</c:v>
                </c:pt>
                <c:pt idx="257">
                  <c:v>779</c:v>
                </c:pt>
                <c:pt idx="258">
                  <c:v>780</c:v>
                </c:pt>
                <c:pt idx="259">
                  <c:v>781</c:v>
                </c:pt>
                <c:pt idx="260">
                  <c:v>782</c:v>
                </c:pt>
                <c:pt idx="261">
                  <c:v>783</c:v>
                </c:pt>
                <c:pt idx="262">
                  <c:v>784</c:v>
                </c:pt>
              </c:numCache>
            </c:numRef>
          </c:xVal>
          <c:yVal>
            <c:numRef>
              <c:f>Graph!$C$524:$C$784</c:f>
              <c:numCache>
                <c:formatCode>General</c:formatCode>
                <c:ptCount val="261"/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18-48FB-BE25-994BA40187FB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Graph!$A$523:$A$785</c:f>
              <c:numCache>
                <c:formatCode>General</c:formatCode>
                <c:ptCount val="263"/>
                <c:pt idx="0">
                  <c:v>522</c:v>
                </c:pt>
                <c:pt idx="1">
                  <c:v>523</c:v>
                </c:pt>
                <c:pt idx="2">
                  <c:v>524</c:v>
                </c:pt>
                <c:pt idx="3">
                  <c:v>525</c:v>
                </c:pt>
                <c:pt idx="4">
                  <c:v>526</c:v>
                </c:pt>
                <c:pt idx="5">
                  <c:v>527</c:v>
                </c:pt>
                <c:pt idx="6">
                  <c:v>528</c:v>
                </c:pt>
                <c:pt idx="7">
                  <c:v>529</c:v>
                </c:pt>
                <c:pt idx="8">
                  <c:v>530</c:v>
                </c:pt>
                <c:pt idx="9">
                  <c:v>531</c:v>
                </c:pt>
                <c:pt idx="10">
                  <c:v>532</c:v>
                </c:pt>
                <c:pt idx="11">
                  <c:v>533</c:v>
                </c:pt>
                <c:pt idx="12">
                  <c:v>534</c:v>
                </c:pt>
                <c:pt idx="13">
                  <c:v>535</c:v>
                </c:pt>
                <c:pt idx="14">
                  <c:v>536</c:v>
                </c:pt>
                <c:pt idx="15">
                  <c:v>537</c:v>
                </c:pt>
                <c:pt idx="16">
                  <c:v>538</c:v>
                </c:pt>
                <c:pt idx="17">
                  <c:v>539</c:v>
                </c:pt>
                <c:pt idx="18">
                  <c:v>540</c:v>
                </c:pt>
                <c:pt idx="19">
                  <c:v>541</c:v>
                </c:pt>
                <c:pt idx="20">
                  <c:v>542</c:v>
                </c:pt>
                <c:pt idx="21">
                  <c:v>543</c:v>
                </c:pt>
                <c:pt idx="22">
                  <c:v>544</c:v>
                </c:pt>
                <c:pt idx="23">
                  <c:v>545</c:v>
                </c:pt>
                <c:pt idx="24">
                  <c:v>546</c:v>
                </c:pt>
                <c:pt idx="25">
                  <c:v>547</c:v>
                </c:pt>
                <c:pt idx="26">
                  <c:v>548</c:v>
                </c:pt>
                <c:pt idx="27">
                  <c:v>549</c:v>
                </c:pt>
                <c:pt idx="28">
                  <c:v>550</c:v>
                </c:pt>
                <c:pt idx="29">
                  <c:v>551</c:v>
                </c:pt>
                <c:pt idx="30">
                  <c:v>552</c:v>
                </c:pt>
                <c:pt idx="31">
                  <c:v>553</c:v>
                </c:pt>
                <c:pt idx="32">
                  <c:v>554</c:v>
                </c:pt>
                <c:pt idx="33">
                  <c:v>555</c:v>
                </c:pt>
                <c:pt idx="34">
                  <c:v>556</c:v>
                </c:pt>
                <c:pt idx="35">
                  <c:v>557</c:v>
                </c:pt>
                <c:pt idx="36">
                  <c:v>558</c:v>
                </c:pt>
                <c:pt idx="37">
                  <c:v>559</c:v>
                </c:pt>
                <c:pt idx="38">
                  <c:v>560</c:v>
                </c:pt>
                <c:pt idx="39">
                  <c:v>561</c:v>
                </c:pt>
                <c:pt idx="40">
                  <c:v>562</c:v>
                </c:pt>
                <c:pt idx="41">
                  <c:v>563</c:v>
                </c:pt>
                <c:pt idx="42">
                  <c:v>564</c:v>
                </c:pt>
                <c:pt idx="43">
                  <c:v>565</c:v>
                </c:pt>
                <c:pt idx="44">
                  <c:v>566</c:v>
                </c:pt>
                <c:pt idx="45">
                  <c:v>567</c:v>
                </c:pt>
                <c:pt idx="46">
                  <c:v>568</c:v>
                </c:pt>
                <c:pt idx="47">
                  <c:v>569</c:v>
                </c:pt>
                <c:pt idx="48">
                  <c:v>570</c:v>
                </c:pt>
                <c:pt idx="49">
                  <c:v>571</c:v>
                </c:pt>
                <c:pt idx="50">
                  <c:v>572</c:v>
                </c:pt>
                <c:pt idx="51">
                  <c:v>573</c:v>
                </c:pt>
                <c:pt idx="52">
                  <c:v>574</c:v>
                </c:pt>
                <c:pt idx="53">
                  <c:v>575</c:v>
                </c:pt>
                <c:pt idx="54">
                  <c:v>576</c:v>
                </c:pt>
                <c:pt idx="55">
                  <c:v>577</c:v>
                </c:pt>
                <c:pt idx="56">
                  <c:v>578</c:v>
                </c:pt>
                <c:pt idx="57">
                  <c:v>579</c:v>
                </c:pt>
                <c:pt idx="58">
                  <c:v>580</c:v>
                </c:pt>
                <c:pt idx="59">
                  <c:v>581</c:v>
                </c:pt>
                <c:pt idx="60">
                  <c:v>582</c:v>
                </c:pt>
                <c:pt idx="61">
                  <c:v>583</c:v>
                </c:pt>
                <c:pt idx="62">
                  <c:v>584</c:v>
                </c:pt>
                <c:pt idx="63">
                  <c:v>585</c:v>
                </c:pt>
                <c:pt idx="64">
                  <c:v>586</c:v>
                </c:pt>
                <c:pt idx="65">
                  <c:v>587</c:v>
                </c:pt>
                <c:pt idx="66">
                  <c:v>588</c:v>
                </c:pt>
                <c:pt idx="67">
                  <c:v>589</c:v>
                </c:pt>
                <c:pt idx="68">
                  <c:v>590</c:v>
                </c:pt>
                <c:pt idx="69">
                  <c:v>591</c:v>
                </c:pt>
                <c:pt idx="70">
                  <c:v>592</c:v>
                </c:pt>
                <c:pt idx="71">
                  <c:v>593</c:v>
                </c:pt>
                <c:pt idx="72">
                  <c:v>594</c:v>
                </c:pt>
                <c:pt idx="73">
                  <c:v>595</c:v>
                </c:pt>
                <c:pt idx="74">
                  <c:v>596</c:v>
                </c:pt>
                <c:pt idx="75">
                  <c:v>597</c:v>
                </c:pt>
                <c:pt idx="76">
                  <c:v>598</c:v>
                </c:pt>
                <c:pt idx="77">
                  <c:v>599</c:v>
                </c:pt>
                <c:pt idx="78">
                  <c:v>600</c:v>
                </c:pt>
                <c:pt idx="79">
                  <c:v>601</c:v>
                </c:pt>
                <c:pt idx="80">
                  <c:v>602</c:v>
                </c:pt>
                <c:pt idx="81">
                  <c:v>603</c:v>
                </c:pt>
                <c:pt idx="82">
                  <c:v>604</c:v>
                </c:pt>
                <c:pt idx="83">
                  <c:v>605</c:v>
                </c:pt>
                <c:pt idx="84">
                  <c:v>606</c:v>
                </c:pt>
                <c:pt idx="85">
                  <c:v>607</c:v>
                </c:pt>
                <c:pt idx="86">
                  <c:v>608</c:v>
                </c:pt>
                <c:pt idx="87">
                  <c:v>609</c:v>
                </c:pt>
                <c:pt idx="88">
                  <c:v>610</c:v>
                </c:pt>
                <c:pt idx="89">
                  <c:v>611</c:v>
                </c:pt>
                <c:pt idx="90">
                  <c:v>612</c:v>
                </c:pt>
                <c:pt idx="91">
                  <c:v>613</c:v>
                </c:pt>
                <c:pt idx="92">
                  <c:v>614</c:v>
                </c:pt>
                <c:pt idx="93">
                  <c:v>615</c:v>
                </c:pt>
                <c:pt idx="94">
                  <c:v>616</c:v>
                </c:pt>
                <c:pt idx="95">
                  <c:v>617</c:v>
                </c:pt>
                <c:pt idx="96">
                  <c:v>618</c:v>
                </c:pt>
                <c:pt idx="97">
                  <c:v>619</c:v>
                </c:pt>
                <c:pt idx="98">
                  <c:v>620</c:v>
                </c:pt>
                <c:pt idx="99">
                  <c:v>621</c:v>
                </c:pt>
                <c:pt idx="100">
                  <c:v>622</c:v>
                </c:pt>
                <c:pt idx="101">
                  <c:v>623</c:v>
                </c:pt>
                <c:pt idx="102">
                  <c:v>624</c:v>
                </c:pt>
                <c:pt idx="103">
                  <c:v>625</c:v>
                </c:pt>
                <c:pt idx="104">
                  <c:v>626</c:v>
                </c:pt>
                <c:pt idx="105">
                  <c:v>627</c:v>
                </c:pt>
                <c:pt idx="106">
                  <c:v>628</c:v>
                </c:pt>
                <c:pt idx="107">
                  <c:v>629</c:v>
                </c:pt>
                <c:pt idx="108">
                  <c:v>630</c:v>
                </c:pt>
                <c:pt idx="109">
                  <c:v>631</c:v>
                </c:pt>
                <c:pt idx="110">
                  <c:v>632</c:v>
                </c:pt>
                <c:pt idx="111">
                  <c:v>633</c:v>
                </c:pt>
                <c:pt idx="112">
                  <c:v>634</c:v>
                </c:pt>
                <c:pt idx="113">
                  <c:v>635</c:v>
                </c:pt>
                <c:pt idx="114">
                  <c:v>636</c:v>
                </c:pt>
                <c:pt idx="115">
                  <c:v>637</c:v>
                </c:pt>
                <c:pt idx="116">
                  <c:v>638</c:v>
                </c:pt>
                <c:pt idx="117">
                  <c:v>639</c:v>
                </c:pt>
                <c:pt idx="118">
                  <c:v>640</c:v>
                </c:pt>
                <c:pt idx="119">
                  <c:v>641</c:v>
                </c:pt>
                <c:pt idx="120">
                  <c:v>642</c:v>
                </c:pt>
                <c:pt idx="121">
                  <c:v>643</c:v>
                </c:pt>
                <c:pt idx="122">
                  <c:v>644</c:v>
                </c:pt>
                <c:pt idx="123">
                  <c:v>645</c:v>
                </c:pt>
                <c:pt idx="124">
                  <c:v>646</c:v>
                </c:pt>
                <c:pt idx="125">
                  <c:v>647</c:v>
                </c:pt>
                <c:pt idx="126">
                  <c:v>648</c:v>
                </c:pt>
                <c:pt idx="127">
                  <c:v>649</c:v>
                </c:pt>
                <c:pt idx="128">
                  <c:v>650</c:v>
                </c:pt>
                <c:pt idx="129">
                  <c:v>651</c:v>
                </c:pt>
                <c:pt idx="130">
                  <c:v>652</c:v>
                </c:pt>
                <c:pt idx="131">
                  <c:v>653</c:v>
                </c:pt>
                <c:pt idx="132">
                  <c:v>654</c:v>
                </c:pt>
                <c:pt idx="133">
                  <c:v>655</c:v>
                </c:pt>
                <c:pt idx="134">
                  <c:v>656</c:v>
                </c:pt>
                <c:pt idx="135">
                  <c:v>657</c:v>
                </c:pt>
                <c:pt idx="136">
                  <c:v>658</c:v>
                </c:pt>
                <c:pt idx="137">
                  <c:v>659</c:v>
                </c:pt>
                <c:pt idx="138">
                  <c:v>660</c:v>
                </c:pt>
                <c:pt idx="139">
                  <c:v>661</c:v>
                </c:pt>
                <c:pt idx="140">
                  <c:v>662</c:v>
                </c:pt>
                <c:pt idx="141">
                  <c:v>663</c:v>
                </c:pt>
                <c:pt idx="142">
                  <c:v>664</c:v>
                </c:pt>
                <c:pt idx="143">
                  <c:v>665</c:v>
                </c:pt>
                <c:pt idx="144">
                  <c:v>666</c:v>
                </c:pt>
                <c:pt idx="145">
                  <c:v>667</c:v>
                </c:pt>
                <c:pt idx="146">
                  <c:v>668</c:v>
                </c:pt>
                <c:pt idx="147">
                  <c:v>669</c:v>
                </c:pt>
                <c:pt idx="148">
                  <c:v>670</c:v>
                </c:pt>
                <c:pt idx="149">
                  <c:v>671</c:v>
                </c:pt>
                <c:pt idx="150">
                  <c:v>672</c:v>
                </c:pt>
                <c:pt idx="151">
                  <c:v>673</c:v>
                </c:pt>
                <c:pt idx="152">
                  <c:v>674</c:v>
                </c:pt>
                <c:pt idx="153">
                  <c:v>675</c:v>
                </c:pt>
                <c:pt idx="154">
                  <c:v>676</c:v>
                </c:pt>
                <c:pt idx="155">
                  <c:v>677</c:v>
                </c:pt>
                <c:pt idx="156">
                  <c:v>678</c:v>
                </c:pt>
                <c:pt idx="157">
                  <c:v>679</c:v>
                </c:pt>
                <c:pt idx="158">
                  <c:v>680</c:v>
                </c:pt>
                <c:pt idx="159">
                  <c:v>681</c:v>
                </c:pt>
                <c:pt idx="160">
                  <c:v>682</c:v>
                </c:pt>
                <c:pt idx="161">
                  <c:v>683</c:v>
                </c:pt>
                <c:pt idx="162">
                  <c:v>684</c:v>
                </c:pt>
                <c:pt idx="163">
                  <c:v>685</c:v>
                </c:pt>
                <c:pt idx="164">
                  <c:v>686</c:v>
                </c:pt>
                <c:pt idx="165">
                  <c:v>687</c:v>
                </c:pt>
                <c:pt idx="166">
                  <c:v>688</c:v>
                </c:pt>
                <c:pt idx="167">
                  <c:v>689</c:v>
                </c:pt>
                <c:pt idx="168">
                  <c:v>690</c:v>
                </c:pt>
                <c:pt idx="169">
                  <c:v>691</c:v>
                </c:pt>
                <c:pt idx="170">
                  <c:v>692</c:v>
                </c:pt>
                <c:pt idx="171">
                  <c:v>693</c:v>
                </c:pt>
                <c:pt idx="172">
                  <c:v>694</c:v>
                </c:pt>
                <c:pt idx="173">
                  <c:v>695</c:v>
                </c:pt>
                <c:pt idx="174">
                  <c:v>696</c:v>
                </c:pt>
                <c:pt idx="175">
                  <c:v>697</c:v>
                </c:pt>
                <c:pt idx="176">
                  <c:v>698</c:v>
                </c:pt>
                <c:pt idx="177">
                  <c:v>699</c:v>
                </c:pt>
                <c:pt idx="178">
                  <c:v>700</c:v>
                </c:pt>
                <c:pt idx="179">
                  <c:v>701</c:v>
                </c:pt>
                <c:pt idx="180">
                  <c:v>702</c:v>
                </c:pt>
                <c:pt idx="181">
                  <c:v>703</c:v>
                </c:pt>
                <c:pt idx="182">
                  <c:v>704</c:v>
                </c:pt>
                <c:pt idx="183">
                  <c:v>705</c:v>
                </c:pt>
                <c:pt idx="184">
                  <c:v>706</c:v>
                </c:pt>
                <c:pt idx="185">
                  <c:v>707</c:v>
                </c:pt>
                <c:pt idx="186">
                  <c:v>708</c:v>
                </c:pt>
                <c:pt idx="187">
                  <c:v>709</c:v>
                </c:pt>
                <c:pt idx="188">
                  <c:v>710</c:v>
                </c:pt>
                <c:pt idx="189">
                  <c:v>711</c:v>
                </c:pt>
                <c:pt idx="190">
                  <c:v>712</c:v>
                </c:pt>
                <c:pt idx="191">
                  <c:v>713</c:v>
                </c:pt>
                <c:pt idx="192">
                  <c:v>714</c:v>
                </c:pt>
                <c:pt idx="193">
                  <c:v>715</c:v>
                </c:pt>
                <c:pt idx="194">
                  <c:v>716</c:v>
                </c:pt>
                <c:pt idx="195">
                  <c:v>717</c:v>
                </c:pt>
                <c:pt idx="196">
                  <c:v>718</c:v>
                </c:pt>
                <c:pt idx="197">
                  <c:v>719</c:v>
                </c:pt>
                <c:pt idx="198">
                  <c:v>720</c:v>
                </c:pt>
                <c:pt idx="199">
                  <c:v>721</c:v>
                </c:pt>
                <c:pt idx="200">
                  <c:v>722</c:v>
                </c:pt>
                <c:pt idx="201">
                  <c:v>723</c:v>
                </c:pt>
                <c:pt idx="202">
                  <c:v>724</c:v>
                </c:pt>
                <c:pt idx="203">
                  <c:v>725</c:v>
                </c:pt>
                <c:pt idx="204">
                  <c:v>726</c:v>
                </c:pt>
                <c:pt idx="205">
                  <c:v>727</c:v>
                </c:pt>
                <c:pt idx="206">
                  <c:v>728</c:v>
                </c:pt>
                <c:pt idx="207">
                  <c:v>729</c:v>
                </c:pt>
                <c:pt idx="208">
                  <c:v>730</c:v>
                </c:pt>
                <c:pt idx="209">
                  <c:v>731</c:v>
                </c:pt>
                <c:pt idx="210">
                  <c:v>732</c:v>
                </c:pt>
                <c:pt idx="211">
                  <c:v>733</c:v>
                </c:pt>
                <c:pt idx="212">
                  <c:v>734</c:v>
                </c:pt>
                <c:pt idx="213">
                  <c:v>735</c:v>
                </c:pt>
                <c:pt idx="214">
                  <c:v>736</c:v>
                </c:pt>
                <c:pt idx="215">
                  <c:v>737</c:v>
                </c:pt>
                <c:pt idx="216">
                  <c:v>738</c:v>
                </c:pt>
                <c:pt idx="217">
                  <c:v>739</c:v>
                </c:pt>
                <c:pt idx="218">
                  <c:v>740</c:v>
                </c:pt>
                <c:pt idx="219">
                  <c:v>741</c:v>
                </c:pt>
                <c:pt idx="220">
                  <c:v>742</c:v>
                </c:pt>
                <c:pt idx="221">
                  <c:v>743</c:v>
                </c:pt>
                <c:pt idx="222">
                  <c:v>744</c:v>
                </c:pt>
                <c:pt idx="223">
                  <c:v>745</c:v>
                </c:pt>
                <c:pt idx="224">
                  <c:v>746</c:v>
                </c:pt>
                <c:pt idx="225">
                  <c:v>747</c:v>
                </c:pt>
                <c:pt idx="226">
                  <c:v>748</c:v>
                </c:pt>
                <c:pt idx="227">
                  <c:v>749</c:v>
                </c:pt>
                <c:pt idx="228">
                  <c:v>750</c:v>
                </c:pt>
                <c:pt idx="229">
                  <c:v>751</c:v>
                </c:pt>
                <c:pt idx="230">
                  <c:v>752</c:v>
                </c:pt>
                <c:pt idx="231">
                  <c:v>753</c:v>
                </c:pt>
                <c:pt idx="232">
                  <c:v>754</c:v>
                </c:pt>
                <c:pt idx="233">
                  <c:v>755</c:v>
                </c:pt>
                <c:pt idx="234">
                  <c:v>756</c:v>
                </c:pt>
                <c:pt idx="235">
                  <c:v>757</c:v>
                </c:pt>
                <c:pt idx="236">
                  <c:v>758</c:v>
                </c:pt>
                <c:pt idx="237">
                  <c:v>759</c:v>
                </c:pt>
                <c:pt idx="238">
                  <c:v>760</c:v>
                </c:pt>
                <c:pt idx="239">
                  <c:v>761</c:v>
                </c:pt>
                <c:pt idx="240">
                  <c:v>762</c:v>
                </c:pt>
                <c:pt idx="241">
                  <c:v>763</c:v>
                </c:pt>
                <c:pt idx="242">
                  <c:v>764</c:v>
                </c:pt>
                <c:pt idx="243">
                  <c:v>765</c:v>
                </c:pt>
                <c:pt idx="244">
                  <c:v>766</c:v>
                </c:pt>
                <c:pt idx="245">
                  <c:v>767</c:v>
                </c:pt>
                <c:pt idx="246">
                  <c:v>768</c:v>
                </c:pt>
                <c:pt idx="247">
                  <c:v>769</c:v>
                </c:pt>
                <c:pt idx="248">
                  <c:v>770</c:v>
                </c:pt>
                <c:pt idx="249">
                  <c:v>771</c:v>
                </c:pt>
                <c:pt idx="250">
                  <c:v>772</c:v>
                </c:pt>
                <c:pt idx="251">
                  <c:v>773</c:v>
                </c:pt>
                <c:pt idx="252">
                  <c:v>774</c:v>
                </c:pt>
                <c:pt idx="253">
                  <c:v>775</c:v>
                </c:pt>
                <c:pt idx="254">
                  <c:v>776</c:v>
                </c:pt>
                <c:pt idx="255">
                  <c:v>777</c:v>
                </c:pt>
                <c:pt idx="256">
                  <c:v>778</c:v>
                </c:pt>
                <c:pt idx="257">
                  <c:v>779</c:v>
                </c:pt>
                <c:pt idx="258">
                  <c:v>780</c:v>
                </c:pt>
                <c:pt idx="259">
                  <c:v>781</c:v>
                </c:pt>
                <c:pt idx="260">
                  <c:v>782</c:v>
                </c:pt>
                <c:pt idx="261">
                  <c:v>783</c:v>
                </c:pt>
                <c:pt idx="262">
                  <c:v>784</c:v>
                </c:pt>
              </c:numCache>
            </c:numRef>
          </c:xVal>
          <c:yVal>
            <c:numRef>
              <c:f>Graph!$E$524:$E$784</c:f>
              <c:numCache>
                <c:formatCode>General</c:formatCode>
                <c:ptCount val="261"/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18-48FB-BE25-994BA40187FB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Graph!$A$523:$A$785</c:f>
              <c:numCache>
                <c:formatCode>General</c:formatCode>
                <c:ptCount val="263"/>
                <c:pt idx="0">
                  <c:v>522</c:v>
                </c:pt>
                <c:pt idx="1">
                  <c:v>523</c:v>
                </c:pt>
                <c:pt idx="2">
                  <c:v>524</c:v>
                </c:pt>
                <c:pt idx="3">
                  <c:v>525</c:v>
                </c:pt>
                <c:pt idx="4">
                  <c:v>526</c:v>
                </c:pt>
                <c:pt idx="5">
                  <c:v>527</c:v>
                </c:pt>
                <c:pt idx="6">
                  <c:v>528</c:v>
                </c:pt>
                <c:pt idx="7">
                  <c:v>529</c:v>
                </c:pt>
                <c:pt idx="8">
                  <c:v>530</c:v>
                </c:pt>
                <c:pt idx="9">
                  <c:v>531</c:v>
                </c:pt>
                <c:pt idx="10">
                  <c:v>532</c:v>
                </c:pt>
                <c:pt idx="11">
                  <c:v>533</c:v>
                </c:pt>
                <c:pt idx="12">
                  <c:v>534</c:v>
                </c:pt>
                <c:pt idx="13">
                  <c:v>535</c:v>
                </c:pt>
                <c:pt idx="14">
                  <c:v>536</c:v>
                </c:pt>
                <c:pt idx="15">
                  <c:v>537</c:v>
                </c:pt>
                <c:pt idx="16">
                  <c:v>538</c:v>
                </c:pt>
                <c:pt idx="17">
                  <c:v>539</c:v>
                </c:pt>
                <c:pt idx="18">
                  <c:v>540</c:v>
                </c:pt>
                <c:pt idx="19">
                  <c:v>541</c:v>
                </c:pt>
                <c:pt idx="20">
                  <c:v>542</c:v>
                </c:pt>
                <c:pt idx="21">
                  <c:v>543</c:v>
                </c:pt>
                <c:pt idx="22">
                  <c:v>544</c:v>
                </c:pt>
                <c:pt idx="23">
                  <c:v>545</c:v>
                </c:pt>
                <c:pt idx="24">
                  <c:v>546</c:v>
                </c:pt>
                <c:pt idx="25">
                  <c:v>547</c:v>
                </c:pt>
                <c:pt idx="26">
                  <c:v>548</c:v>
                </c:pt>
                <c:pt idx="27">
                  <c:v>549</c:v>
                </c:pt>
                <c:pt idx="28">
                  <c:v>550</c:v>
                </c:pt>
                <c:pt idx="29">
                  <c:v>551</c:v>
                </c:pt>
                <c:pt idx="30">
                  <c:v>552</c:v>
                </c:pt>
                <c:pt idx="31">
                  <c:v>553</c:v>
                </c:pt>
                <c:pt idx="32">
                  <c:v>554</c:v>
                </c:pt>
                <c:pt idx="33">
                  <c:v>555</c:v>
                </c:pt>
                <c:pt idx="34">
                  <c:v>556</c:v>
                </c:pt>
                <c:pt idx="35">
                  <c:v>557</c:v>
                </c:pt>
                <c:pt idx="36">
                  <c:v>558</c:v>
                </c:pt>
                <c:pt idx="37">
                  <c:v>559</c:v>
                </c:pt>
                <c:pt idx="38">
                  <c:v>560</c:v>
                </c:pt>
                <c:pt idx="39">
                  <c:v>561</c:v>
                </c:pt>
                <c:pt idx="40">
                  <c:v>562</c:v>
                </c:pt>
                <c:pt idx="41">
                  <c:v>563</c:v>
                </c:pt>
                <c:pt idx="42">
                  <c:v>564</c:v>
                </c:pt>
                <c:pt idx="43">
                  <c:v>565</c:v>
                </c:pt>
                <c:pt idx="44">
                  <c:v>566</c:v>
                </c:pt>
                <c:pt idx="45">
                  <c:v>567</c:v>
                </c:pt>
                <c:pt idx="46">
                  <c:v>568</c:v>
                </c:pt>
                <c:pt idx="47">
                  <c:v>569</c:v>
                </c:pt>
                <c:pt idx="48">
                  <c:v>570</c:v>
                </c:pt>
                <c:pt idx="49">
                  <c:v>571</c:v>
                </c:pt>
                <c:pt idx="50">
                  <c:v>572</c:v>
                </c:pt>
                <c:pt idx="51">
                  <c:v>573</c:v>
                </c:pt>
                <c:pt idx="52">
                  <c:v>574</c:v>
                </c:pt>
                <c:pt idx="53">
                  <c:v>575</c:v>
                </c:pt>
                <c:pt idx="54">
                  <c:v>576</c:v>
                </c:pt>
                <c:pt idx="55">
                  <c:v>577</c:v>
                </c:pt>
                <c:pt idx="56">
                  <c:v>578</c:v>
                </c:pt>
                <c:pt idx="57">
                  <c:v>579</c:v>
                </c:pt>
                <c:pt idx="58">
                  <c:v>580</c:v>
                </c:pt>
                <c:pt idx="59">
                  <c:v>581</c:v>
                </c:pt>
                <c:pt idx="60">
                  <c:v>582</c:v>
                </c:pt>
                <c:pt idx="61">
                  <c:v>583</c:v>
                </c:pt>
                <c:pt idx="62">
                  <c:v>584</c:v>
                </c:pt>
                <c:pt idx="63">
                  <c:v>585</c:v>
                </c:pt>
                <c:pt idx="64">
                  <c:v>586</c:v>
                </c:pt>
                <c:pt idx="65">
                  <c:v>587</c:v>
                </c:pt>
                <c:pt idx="66">
                  <c:v>588</c:v>
                </c:pt>
                <c:pt idx="67">
                  <c:v>589</c:v>
                </c:pt>
                <c:pt idx="68">
                  <c:v>590</c:v>
                </c:pt>
                <c:pt idx="69">
                  <c:v>591</c:v>
                </c:pt>
                <c:pt idx="70">
                  <c:v>592</c:v>
                </c:pt>
                <c:pt idx="71">
                  <c:v>593</c:v>
                </c:pt>
                <c:pt idx="72">
                  <c:v>594</c:v>
                </c:pt>
                <c:pt idx="73">
                  <c:v>595</c:v>
                </c:pt>
                <c:pt idx="74">
                  <c:v>596</c:v>
                </c:pt>
                <c:pt idx="75">
                  <c:v>597</c:v>
                </c:pt>
                <c:pt idx="76">
                  <c:v>598</c:v>
                </c:pt>
                <c:pt idx="77">
                  <c:v>599</c:v>
                </c:pt>
                <c:pt idx="78">
                  <c:v>600</c:v>
                </c:pt>
                <c:pt idx="79">
                  <c:v>601</c:v>
                </c:pt>
                <c:pt idx="80">
                  <c:v>602</c:v>
                </c:pt>
                <c:pt idx="81">
                  <c:v>603</c:v>
                </c:pt>
                <c:pt idx="82">
                  <c:v>604</c:v>
                </c:pt>
                <c:pt idx="83">
                  <c:v>605</c:v>
                </c:pt>
                <c:pt idx="84">
                  <c:v>606</c:v>
                </c:pt>
                <c:pt idx="85">
                  <c:v>607</c:v>
                </c:pt>
                <c:pt idx="86">
                  <c:v>608</c:v>
                </c:pt>
                <c:pt idx="87">
                  <c:v>609</c:v>
                </c:pt>
                <c:pt idx="88">
                  <c:v>610</c:v>
                </c:pt>
                <c:pt idx="89">
                  <c:v>611</c:v>
                </c:pt>
                <c:pt idx="90">
                  <c:v>612</c:v>
                </c:pt>
                <c:pt idx="91">
                  <c:v>613</c:v>
                </c:pt>
                <c:pt idx="92">
                  <c:v>614</c:v>
                </c:pt>
                <c:pt idx="93">
                  <c:v>615</c:v>
                </c:pt>
                <c:pt idx="94">
                  <c:v>616</c:v>
                </c:pt>
                <c:pt idx="95">
                  <c:v>617</c:v>
                </c:pt>
                <c:pt idx="96">
                  <c:v>618</c:v>
                </c:pt>
                <c:pt idx="97">
                  <c:v>619</c:v>
                </c:pt>
                <c:pt idx="98">
                  <c:v>620</c:v>
                </c:pt>
                <c:pt idx="99">
                  <c:v>621</c:v>
                </c:pt>
                <c:pt idx="100">
                  <c:v>622</c:v>
                </c:pt>
                <c:pt idx="101">
                  <c:v>623</c:v>
                </c:pt>
                <c:pt idx="102">
                  <c:v>624</c:v>
                </c:pt>
                <c:pt idx="103">
                  <c:v>625</c:v>
                </c:pt>
                <c:pt idx="104">
                  <c:v>626</c:v>
                </c:pt>
                <c:pt idx="105">
                  <c:v>627</c:v>
                </c:pt>
                <c:pt idx="106">
                  <c:v>628</c:v>
                </c:pt>
                <c:pt idx="107">
                  <c:v>629</c:v>
                </c:pt>
                <c:pt idx="108">
                  <c:v>630</c:v>
                </c:pt>
                <c:pt idx="109">
                  <c:v>631</c:v>
                </c:pt>
                <c:pt idx="110">
                  <c:v>632</c:v>
                </c:pt>
                <c:pt idx="111">
                  <c:v>633</c:v>
                </c:pt>
                <c:pt idx="112">
                  <c:v>634</c:v>
                </c:pt>
                <c:pt idx="113">
                  <c:v>635</c:v>
                </c:pt>
                <c:pt idx="114">
                  <c:v>636</c:v>
                </c:pt>
                <c:pt idx="115">
                  <c:v>637</c:v>
                </c:pt>
                <c:pt idx="116">
                  <c:v>638</c:v>
                </c:pt>
                <c:pt idx="117">
                  <c:v>639</c:v>
                </c:pt>
                <c:pt idx="118">
                  <c:v>640</c:v>
                </c:pt>
                <c:pt idx="119">
                  <c:v>641</c:v>
                </c:pt>
                <c:pt idx="120">
                  <c:v>642</c:v>
                </c:pt>
                <c:pt idx="121">
                  <c:v>643</c:v>
                </c:pt>
                <c:pt idx="122">
                  <c:v>644</c:v>
                </c:pt>
                <c:pt idx="123">
                  <c:v>645</c:v>
                </c:pt>
                <c:pt idx="124">
                  <c:v>646</c:v>
                </c:pt>
                <c:pt idx="125">
                  <c:v>647</c:v>
                </c:pt>
                <c:pt idx="126">
                  <c:v>648</c:v>
                </c:pt>
                <c:pt idx="127">
                  <c:v>649</c:v>
                </c:pt>
                <c:pt idx="128">
                  <c:v>650</c:v>
                </c:pt>
                <c:pt idx="129">
                  <c:v>651</c:v>
                </c:pt>
                <c:pt idx="130">
                  <c:v>652</c:v>
                </c:pt>
                <c:pt idx="131">
                  <c:v>653</c:v>
                </c:pt>
                <c:pt idx="132">
                  <c:v>654</c:v>
                </c:pt>
                <c:pt idx="133">
                  <c:v>655</c:v>
                </c:pt>
                <c:pt idx="134">
                  <c:v>656</c:v>
                </c:pt>
                <c:pt idx="135">
                  <c:v>657</c:v>
                </c:pt>
                <c:pt idx="136">
                  <c:v>658</c:v>
                </c:pt>
                <c:pt idx="137">
                  <c:v>659</c:v>
                </c:pt>
                <c:pt idx="138">
                  <c:v>660</c:v>
                </c:pt>
                <c:pt idx="139">
                  <c:v>661</c:v>
                </c:pt>
                <c:pt idx="140">
                  <c:v>662</c:v>
                </c:pt>
                <c:pt idx="141">
                  <c:v>663</c:v>
                </c:pt>
                <c:pt idx="142">
                  <c:v>664</c:v>
                </c:pt>
                <c:pt idx="143">
                  <c:v>665</c:v>
                </c:pt>
                <c:pt idx="144">
                  <c:v>666</c:v>
                </c:pt>
                <c:pt idx="145">
                  <c:v>667</c:v>
                </c:pt>
                <c:pt idx="146">
                  <c:v>668</c:v>
                </c:pt>
                <c:pt idx="147">
                  <c:v>669</c:v>
                </c:pt>
                <c:pt idx="148">
                  <c:v>670</c:v>
                </c:pt>
                <c:pt idx="149">
                  <c:v>671</c:v>
                </c:pt>
                <c:pt idx="150">
                  <c:v>672</c:v>
                </c:pt>
                <c:pt idx="151">
                  <c:v>673</c:v>
                </c:pt>
                <c:pt idx="152">
                  <c:v>674</c:v>
                </c:pt>
                <c:pt idx="153">
                  <c:v>675</c:v>
                </c:pt>
                <c:pt idx="154">
                  <c:v>676</c:v>
                </c:pt>
                <c:pt idx="155">
                  <c:v>677</c:v>
                </c:pt>
                <c:pt idx="156">
                  <c:v>678</c:v>
                </c:pt>
                <c:pt idx="157">
                  <c:v>679</c:v>
                </c:pt>
                <c:pt idx="158">
                  <c:v>680</c:v>
                </c:pt>
                <c:pt idx="159">
                  <c:v>681</c:v>
                </c:pt>
                <c:pt idx="160">
                  <c:v>682</c:v>
                </c:pt>
                <c:pt idx="161">
                  <c:v>683</c:v>
                </c:pt>
                <c:pt idx="162">
                  <c:v>684</c:v>
                </c:pt>
                <c:pt idx="163">
                  <c:v>685</c:v>
                </c:pt>
                <c:pt idx="164">
                  <c:v>686</c:v>
                </c:pt>
                <c:pt idx="165">
                  <c:v>687</c:v>
                </c:pt>
                <c:pt idx="166">
                  <c:v>688</c:v>
                </c:pt>
                <c:pt idx="167">
                  <c:v>689</c:v>
                </c:pt>
                <c:pt idx="168">
                  <c:v>690</c:v>
                </c:pt>
                <c:pt idx="169">
                  <c:v>691</c:v>
                </c:pt>
                <c:pt idx="170">
                  <c:v>692</c:v>
                </c:pt>
                <c:pt idx="171">
                  <c:v>693</c:v>
                </c:pt>
                <c:pt idx="172">
                  <c:v>694</c:v>
                </c:pt>
                <c:pt idx="173">
                  <c:v>695</c:v>
                </c:pt>
                <c:pt idx="174">
                  <c:v>696</c:v>
                </c:pt>
                <c:pt idx="175">
                  <c:v>697</c:v>
                </c:pt>
                <c:pt idx="176">
                  <c:v>698</c:v>
                </c:pt>
                <c:pt idx="177">
                  <c:v>699</c:v>
                </c:pt>
                <c:pt idx="178">
                  <c:v>700</c:v>
                </c:pt>
                <c:pt idx="179">
                  <c:v>701</c:v>
                </c:pt>
                <c:pt idx="180">
                  <c:v>702</c:v>
                </c:pt>
                <c:pt idx="181">
                  <c:v>703</c:v>
                </c:pt>
                <c:pt idx="182">
                  <c:v>704</c:v>
                </c:pt>
                <c:pt idx="183">
                  <c:v>705</c:v>
                </c:pt>
                <c:pt idx="184">
                  <c:v>706</c:v>
                </c:pt>
                <c:pt idx="185">
                  <c:v>707</c:v>
                </c:pt>
                <c:pt idx="186">
                  <c:v>708</c:v>
                </c:pt>
                <c:pt idx="187">
                  <c:v>709</c:v>
                </c:pt>
                <c:pt idx="188">
                  <c:v>710</c:v>
                </c:pt>
                <c:pt idx="189">
                  <c:v>711</c:v>
                </c:pt>
                <c:pt idx="190">
                  <c:v>712</c:v>
                </c:pt>
                <c:pt idx="191">
                  <c:v>713</c:v>
                </c:pt>
                <c:pt idx="192">
                  <c:v>714</c:v>
                </c:pt>
                <c:pt idx="193">
                  <c:v>715</c:v>
                </c:pt>
                <c:pt idx="194">
                  <c:v>716</c:v>
                </c:pt>
                <c:pt idx="195">
                  <c:v>717</c:v>
                </c:pt>
                <c:pt idx="196">
                  <c:v>718</c:v>
                </c:pt>
                <c:pt idx="197">
                  <c:v>719</c:v>
                </c:pt>
                <c:pt idx="198">
                  <c:v>720</c:v>
                </c:pt>
                <c:pt idx="199">
                  <c:v>721</c:v>
                </c:pt>
                <c:pt idx="200">
                  <c:v>722</c:v>
                </c:pt>
                <c:pt idx="201">
                  <c:v>723</c:v>
                </c:pt>
                <c:pt idx="202">
                  <c:v>724</c:v>
                </c:pt>
                <c:pt idx="203">
                  <c:v>725</c:v>
                </c:pt>
                <c:pt idx="204">
                  <c:v>726</c:v>
                </c:pt>
                <c:pt idx="205">
                  <c:v>727</c:v>
                </c:pt>
                <c:pt idx="206">
                  <c:v>728</c:v>
                </c:pt>
                <c:pt idx="207">
                  <c:v>729</c:v>
                </c:pt>
                <c:pt idx="208">
                  <c:v>730</c:v>
                </c:pt>
                <c:pt idx="209">
                  <c:v>731</c:v>
                </c:pt>
                <c:pt idx="210">
                  <c:v>732</c:v>
                </c:pt>
                <c:pt idx="211">
                  <c:v>733</c:v>
                </c:pt>
                <c:pt idx="212">
                  <c:v>734</c:v>
                </c:pt>
                <c:pt idx="213">
                  <c:v>735</c:v>
                </c:pt>
                <c:pt idx="214">
                  <c:v>736</c:v>
                </c:pt>
                <c:pt idx="215">
                  <c:v>737</c:v>
                </c:pt>
                <c:pt idx="216">
                  <c:v>738</c:v>
                </c:pt>
                <c:pt idx="217">
                  <c:v>739</c:v>
                </c:pt>
                <c:pt idx="218">
                  <c:v>740</c:v>
                </c:pt>
                <c:pt idx="219">
                  <c:v>741</c:v>
                </c:pt>
                <c:pt idx="220">
                  <c:v>742</c:v>
                </c:pt>
                <c:pt idx="221">
                  <c:v>743</c:v>
                </c:pt>
                <c:pt idx="222">
                  <c:v>744</c:v>
                </c:pt>
                <c:pt idx="223">
                  <c:v>745</c:v>
                </c:pt>
                <c:pt idx="224">
                  <c:v>746</c:v>
                </c:pt>
                <c:pt idx="225">
                  <c:v>747</c:v>
                </c:pt>
                <c:pt idx="226">
                  <c:v>748</c:v>
                </c:pt>
                <c:pt idx="227">
                  <c:v>749</c:v>
                </c:pt>
                <c:pt idx="228">
                  <c:v>750</c:v>
                </c:pt>
                <c:pt idx="229">
                  <c:v>751</c:v>
                </c:pt>
                <c:pt idx="230">
                  <c:v>752</c:v>
                </c:pt>
                <c:pt idx="231">
                  <c:v>753</c:v>
                </c:pt>
                <c:pt idx="232">
                  <c:v>754</c:v>
                </c:pt>
                <c:pt idx="233">
                  <c:v>755</c:v>
                </c:pt>
                <c:pt idx="234">
                  <c:v>756</c:v>
                </c:pt>
                <c:pt idx="235">
                  <c:v>757</c:v>
                </c:pt>
                <c:pt idx="236">
                  <c:v>758</c:v>
                </c:pt>
                <c:pt idx="237">
                  <c:v>759</c:v>
                </c:pt>
                <c:pt idx="238">
                  <c:v>760</c:v>
                </c:pt>
                <c:pt idx="239">
                  <c:v>761</c:v>
                </c:pt>
                <c:pt idx="240">
                  <c:v>762</c:v>
                </c:pt>
                <c:pt idx="241">
                  <c:v>763</c:v>
                </c:pt>
                <c:pt idx="242">
                  <c:v>764</c:v>
                </c:pt>
                <c:pt idx="243">
                  <c:v>765</c:v>
                </c:pt>
                <c:pt idx="244">
                  <c:v>766</c:v>
                </c:pt>
                <c:pt idx="245">
                  <c:v>767</c:v>
                </c:pt>
                <c:pt idx="246">
                  <c:v>768</c:v>
                </c:pt>
                <c:pt idx="247">
                  <c:v>769</c:v>
                </c:pt>
                <c:pt idx="248">
                  <c:v>770</c:v>
                </c:pt>
                <c:pt idx="249">
                  <c:v>771</c:v>
                </c:pt>
                <c:pt idx="250">
                  <c:v>772</c:v>
                </c:pt>
                <c:pt idx="251">
                  <c:v>773</c:v>
                </c:pt>
                <c:pt idx="252">
                  <c:v>774</c:v>
                </c:pt>
                <c:pt idx="253">
                  <c:v>775</c:v>
                </c:pt>
                <c:pt idx="254">
                  <c:v>776</c:v>
                </c:pt>
                <c:pt idx="255">
                  <c:v>777</c:v>
                </c:pt>
                <c:pt idx="256">
                  <c:v>778</c:v>
                </c:pt>
                <c:pt idx="257">
                  <c:v>779</c:v>
                </c:pt>
                <c:pt idx="258">
                  <c:v>780</c:v>
                </c:pt>
                <c:pt idx="259">
                  <c:v>781</c:v>
                </c:pt>
                <c:pt idx="260">
                  <c:v>782</c:v>
                </c:pt>
                <c:pt idx="261">
                  <c:v>783</c:v>
                </c:pt>
                <c:pt idx="262">
                  <c:v>784</c:v>
                </c:pt>
              </c:numCache>
            </c:numRef>
          </c:xVal>
          <c:yVal>
            <c:numRef>
              <c:f>Graph!$G$524:$G$784</c:f>
              <c:numCache>
                <c:formatCode>General</c:formatCode>
                <c:ptCount val="26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B18-48FB-BE25-994BA40187FB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Graph!$A$523:$A$785</c:f>
              <c:numCache>
                <c:formatCode>General</c:formatCode>
                <c:ptCount val="263"/>
                <c:pt idx="0">
                  <c:v>522</c:v>
                </c:pt>
                <c:pt idx="1">
                  <c:v>523</c:v>
                </c:pt>
                <c:pt idx="2">
                  <c:v>524</c:v>
                </c:pt>
                <c:pt idx="3">
                  <c:v>525</c:v>
                </c:pt>
                <c:pt idx="4">
                  <c:v>526</c:v>
                </c:pt>
                <c:pt idx="5">
                  <c:v>527</c:v>
                </c:pt>
                <c:pt idx="6">
                  <c:v>528</c:v>
                </c:pt>
                <c:pt idx="7">
                  <c:v>529</c:v>
                </c:pt>
                <c:pt idx="8">
                  <c:v>530</c:v>
                </c:pt>
                <c:pt idx="9">
                  <c:v>531</c:v>
                </c:pt>
                <c:pt idx="10">
                  <c:v>532</c:v>
                </c:pt>
                <c:pt idx="11">
                  <c:v>533</c:v>
                </c:pt>
                <c:pt idx="12">
                  <c:v>534</c:v>
                </c:pt>
                <c:pt idx="13">
                  <c:v>535</c:v>
                </c:pt>
                <c:pt idx="14">
                  <c:v>536</c:v>
                </c:pt>
                <c:pt idx="15">
                  <c:v>537</c:v>
                </c:pt>
                <c:pt idx="16">
                  <c:v>538</c:v>
                </c:pt>
                <c:pt idx="17">
                  <c:v>539</c:v>
                </c:pt>
                <c:pt idx="18">
                  <c:v>540</c:v>
                </c:pt>
                <c:pt idx="19">
                  <c:v>541</c:v>
                </c:pt>
                <c:pt idx="20">
                  <c:v>542</c:v>
                </c:pt>
                <c:pt idx="21">
                  <c:v>543</c:v>
                </c:pt>
                <c:pt idx="22">
                  <c:v>544</c:v>
                </c:pt>
                <c:pt idx="23">
                  <c:v>545</c:v>
                </c:pt>
                <c:pt idx="24">
                  <c:v>546</c:v>
                </c:pt>
                <c:pt idx="25">
                  <c:v>547</c:v>
                </c:pt>
                <c:pt idx="26">
                  <c:v>548</c:v>
                </c:pt>
                <c:pt idx="27">
                  <c:v>549</c:v>
                </c:pt>
                <c:pt idx="28">
                  <c:v>550</c:v>
                </c:pt>
                <c:pt idx="29">
                  <c:v>551</c:v>
                </c:pt>
                <c:pt idx="30">
                  <c:v>552</c:v>
                </c:pt>
                <c:pt idx="31">
                  <c:v>553</c:v>
                </c:pt>
                <c:pt idx="32">
                  <c:v>554</c:v>
                </c:pt>
                <c:pt idx="33">
                  <c:v>555</c:v>
                </c:pt>
                <c:pt idx="34">
                  <c:v>556</c:v>
                </c:pt>
                <c:pt idx="35">
                  <c:v>557</c:v>
                </c:pt>
                <c:pt idx="36">
                  <c:v>558</c:v>
                </c:pt>
                <c:pt idx="37">
                  <c:v>559</c:v>
                </c:pt>
                <c:pt idx="38">
                  <c:v>560</c:v>
                </c:pt>
                <c:pt idx="39">
                  <c:v>561</c:v>
                </c:pt>
                <c:pt idx="40">
                  <c:v>562</c:v>
                </c:pt>
                <c:pt idx="41">
                  <c:v>563</c:v>
                </c:pt>
                <c:pt idx="42">
                  <c:v>564</c:v>
                </c:pt>
                <c:pt idx="43">
                  <c:v>565</c:v>
                </c:pt>
                <c:pt idx="44">
                  <c:v>566</c:v>
                </c:pt>
                <c:pt idx="45">
                  <c:v>567</c:v>
                </c:pt>
                <c:pt idx="46">
                  <c:v>568</c:v>
                </c:pt>
                <c:pt idx="47">
                  <c:v>569</c:v>
                </c:pt>
                <c:pt idx="48">
                  <c:v>570</c:v>
                </c:pt>
                <c:pt idx="49">
                  <c:v>571</c:v>
                </c:pt>
                <c:pt idx="50">
                  <c:v>572</c:v>
                </c:pt>
                <c:pt idx="51">
                  <c:v>573</c:v>
                </c:pt>
                <c:pt idx="52">
                  <c:v>574</c:v>
                </c:pt>
                <c:pt idx="53">
                  <c:v>575</c:v>
                </c:pt>
                <c:pt idx="54">
                  <c:v>576</c:v>
                </c:pt>
                <c:pt idx="55">
                  <c:v>577</c:v>
                </c:pt>
                <c:pt idx="56">
                  <c:v>578</c:v>
                </c:pt>
                <c:pt idx="57">
                  <c:v>579</c:v>
                </c:pt>
                <c:pt idx="58">
                  <c:v>580</c:v>
                </c:pt>
                <c:pt idx="59">
                  <c:v>581</c:v>
                </c:pt>
                <c:pt idx="60">
                  <c:v>582</c:v>
                </c:pt>
                <c:pt idx="61">
                  <c:v>583</c:v>
                </c:pt>
                <c:pt idx="62">
                  <c:v>584</c:v>
                </c:pt>
                <c:pt idx="63">
                  <c:v>585</c:v>
                </c:pt>
                <c:pt idx="64">
                  <c:v>586</c:v>
                </c:pt>
                <c:pt idx="65">
                  <c:v>587</c:v>
                </c:pt>
                <c:pt idx="66">
                  <c:v>588</c:v>
                </c:pt>
                <c:pt idx="67">
                  <c:v>589</c:v>
                </c:pt>
                <c:pt idx="68">
                  <c:v>590</c:v>
                </c:pt>
                <c:pt idx="69">
                  <c:v>591</c:v>
                </c:pt>
                <c:pt idx="70">
                  <c:v>592</c:v>
                </c:pt>
                <c:pt idx="71">
                  <c:v>593</c:v>
                </c:pt>
                <c:pt idx="72">
                  <c:v>594</c:v>
                </c:pt>
                <c:pt idx="73">
                  <c:v>595</c:v>
                </c:pt>
                <c:pt idx="74">
                  <c:v>596</c:v>
                </c:pt>
                <c:pt idx="75">
                  <c:v>597</c:v>
                </c:pt>
                <c:pt idx="76">
                  <c:v>598</c:v>
                </c:pt>
                <c:pt idx="77">
                  <c:v>599</c:v>
                </c:pt>
                <c:pt idx="78">
                  <c:v>600</c:v>
                </c:pt>
                <c:pt idx="79">
                  <c:v>601</c:v>
                </c:pt>
                <c:pt idx="80">
                  <c:v>602</c:v>
                </c:pt>
                <c:pt idx="81">
                  <c:v>603</c:v>
                </c:pt>
                <c:pt idx="82">
                  <c:v>604</c:v>
                </c:pt>
                <c:pt idx="83">
                  <c:v>605</c:v>
                </c:pt>
                <c:pt idx="84">
                  <c:v>606</c:v>
                </c:pt>
                <c:pt idx="85">
                  <c:v>607</c:v>
                </c:pt>
                <c:pt idx="86">
                  <c:v>608</c:v>
                </c:pt>
                <c:pt idx="87">
                  <c:v>609</c:v>
                </c:pt>
                <c:pt idx="88">
                  <c:v>610</c:v>
                </c:pt>
                <c:pt idx="89">
                  <c:v>611</c:v>
                </c:pt>
                <c:pt idx="90">
                  <c:v>612</c:v>
                </c:pt>
                <c:pt idx="91">
                  <c:v>613</c:v>
                </c:pt>
                <c:pt idx="92">
                  <c:v>614</c:v>
                </c:pt>
                <c:pt idx="93">
                  <c:v>615</c:v>
                </c:pt>
                <c:pt idx="94">
                  <c:v>616</c:v>
                </c:pt>
                <c:pt idx="95">
                  <c:v>617</c:v>
                </c:pt>
                <c:pt idx="96">
                  <c:v>618</c:v>
                </c:pt>
                <c:pt idx="97">
                  <c:v>619</c:v>
                </c:pt>
                <c:pt idx="98">
                  <c:v>620</c:v>
                </c:pt>
                <c:pt idx="99">
                  <c:v>621</c:v>
                </c:pt>
                <c:pt idx="100">
                  <c:v>622</c:v>
                </c:pt>
                <c:pt idx="101">
                  <c:v>623</c:v>
                </c:pt>
                <c:pt idx="102">
                  <c:v>624</c:v>
                </c:pt>
                <c:pt idx="103">
                  <c:v>625</c:v>
                </c:pt>
                <c:pt idx="104">
                  <c:v>626</c:v>
                </c:pt>
                <c:pt idx="105">
                  <c:v>627</c:v>
                </c:pt>
                <c:pt idx="106">
                  <c:v>628</c:v>
                </c:pt>
                <c:pt idx="107">
                  <c:v>629</c:v>
                </c:pt>
                <c:pt idx="108">
                  <c:v>630</c:v>
                </c:pt>
                <c:pt idx="109">
                  <c:v>631</c:v>
                </c:pt>
                <c:pt idx="110">
                  <c:v>632</c:v>
                </c:pt>
                <c:pt idx="111">
                  <c:v>633</c:v>
                </c:pt>
                <c:pt idx="112">
                  <c:v>634</c:v>
                </c:pt>
                <c:pt idx="113">
                  <c:v>635</c:v>
                </c:pt>
                <c:pt idx="114">
                  <c:v>636</c:v>
                </c:pt>
                <c:pt idx="115">
                  <c:v>637</c:v>
                </c:pt>
                <c:pt idx="116">
                  <c:v>638</c:v>
                </c:pt>
                <c:pt idx="117">
                  <c:v>639</c:v>
                </c:pt>
                <c:pt idx="118">
                  <c:v>640</c:v>
                </c:pt>
                <c:pt idx="119">
                  <c:v>641</c:v>
                </c:pt>
                <c:pt idx="120">
                  <c:v>642</c:v>
                </c:pt>
                <c:pt idx="121">
                  <c:v>643</c:v>
                </c:pt>
                <c:pt idx="122">
                  <c:v>644</c:v>
                </c:pt>
                <c:pt idx="123">
                  <c:v>645</c:v>
                </c:pt>
                <c:pt idx="124">
                  <c:v>646</c:v>
                </c:pt>
                <c:pt idx="125">
                  <c:v>647</c:v>
                </c:pt>
                <c:pt idx="126">
                  <c:v>648</c:v>
                </c:pt>
                <c:pt idx="127">
                  <c:v>649</c:v>
                </c:pt>
                <c:pt idx="128">
                  <c:v>650</c:v>
                </c:pt>
                <c:pt idx="129">
                  <c:v>651</c:v>
                </c:pt>
                <c:pt idx="130">
                  <c:v>652</c:v>
                </c:pt>
                <c:pt idx="131">
                  <c:v>653</c:v>
                </c:pt>
                <c:pt idx="132">
                  <c:v>654</c:v>
                </c:pt>
                <c:pt idx="133">
                  <c:v>655</c:v>
                </c:pt>
                <c:pt idx="134">
                  <c:v>656</c:v>
                </c:pt>
                <c:pt idx="135">
                  <c:v>657</c:v>
                </c:pt>
                <c:pt idx="136">
                  <c:v>658</c:v>
                </c:pt>
                <c:pt idx="137">
                  <c:v>659</c:v>
                </c:pt>
                <c:pt idx="138">
                  <c:v>660</c:v>
                </c:pt>
                <c:pt idx="139">
                  <c:v>661</c:v>
                </c:pt>
                <c:pt idx="140">
                  <c:v>662</c:v>
                </c:pt>
                <c:pt idx="141">
                  <c:v>663</c:v>
                </c:pt>
                <c:pt idx="142">
                  <c:v>664</c:v>
                </c:pt>
                <c:pt idx="143">
                  <c:v>665</c:v>
                </c:pt>
                <c:pt idx="144">
                  <c:v>666</c:v>
                </c:pt>
                <c:pt idx="145">
                  <c:v>667</c:v>
                </c:pt>
                <c:pt idx="146">
                  <c:v>668</c:v>
                </c:pt>
                <c:pt idx="147">
                  <c:v>669</c:v>
                </c:pt>
                <c:pt idx="148">
                  <c:v>670</c:v>
                </c:pt>
                <c:pt idx="149">
                  <c:v>671</c:v>
                </c:pt>
                <c:pt idx="150">
                  <c:v>672</c:v>
                </c:pt>
                <c:pt idx="151">
                  <c:v>673</c:v>
                </c:pt>
                <c:pt idx="152">
                  <c:v>674</c:v>
                </c:pt>
                <c:pt idx="153">
                  <c:v>675</c:v>
                </c:pt>
                <c:pt idx="154">
                  <c:v>676</c:v>
                </c:pt>
                <c:pt idx="155">
                  <c:v>677</c:v>
                </c:pt>
                <c:pt idx="156">
                  <c:v>678</c:v>
                </c:pt>
                <c:pt idx="157">
                  <c:v>679</c:v>
                </c:pt>
                <c:pt idx="158">
                  <c:v>680</c:v>
                </c:pt>
                <c:pt idx="159">
                  <c:v>681</c:v>
                </c:pt>
                <c:pt idx="160">
                  <c:v>682</c:v>
                </c:pt>
                <c:pt idx="161">
                  <c:v>683</c:v>
                </c:pt>
                <c:pt idx="162">
                  <c:v>684</c:v>
                </c:pt>
                <c:pt idx="163">
                  <c:v>685</c:v>
                </c:pt>
                <c:pt idx="164">
                  <c:v>686</c:v>
                </c:pt>
                <c:pt idx="165">
                  <c:v>687</c:v>
                </c:pt>
                <c:pt idx="166">
                  <c:v>688</c:v>
                </c:pt>
                <c:pt idx="167">
                  <c:v>689</c:v>
                </c:pt>
                <c:pt idx="168">
                  <c:v>690</c:v>
                </c:pt>
                <c:pt idx="169">
                  <c:v>691</c:v>
                </c:pt>
                <c:pt idx="170">
                  <c:v>692</c:v>
                </c:pt>
                <c:pt idx="171">
                  <c:v>693</c:v>
                </c:pt>
                <c:pt idx="172">
                  <c:v>694</c:v>
                </c:pt>
                <c:pt idx="173">
                  <c:v>695</c:v>
                </c:pt>
                <c:pt idx="174">
                  <c:v>696</c:v>
                </c:pt>
                <c:pt idx="175">
                  <c:v>697</c:v>
                </c:pt>
                <c:pt idx="176">
                  <c:v>698</c:v>
                </c:pt>
                <c:pt idx="177">
                  <c:v>699</c:v>
                </c:pt>
                <c:pt idx="178">
                  <c:v>700</c:v>
                </c:pt>
                <c:pt idx="179">
                  <c:v>701</c:v>
                </c:pt>
                <c:pt idx="180">
                  <c:v>702</c:v>
                </c:pt>
                <c:pt idx="181">
                  <c:v>703</c:v>
                </c:pt>
                <c:pt idx="182">
                  <c:v>704</c:v>
                </c:pt>
                <c:pt idx="183">
                  <c:v>705</c:v>
                </c:pt>
                <c:pt idx="184">
                  <c:v>706</c:v>
                </c:pt>
                <c:pt idx="185">
                  <c:v>707</c:v>
                </c:pt>
                <c:pt idx="186">
                  <c:v>708</c:v>
                </c:pt>
                <c:pt idx="187">
                  <c:v>709</c:v>
                </c:pt>
                <c:pt idx="188">
                  <c:v>710</c:v>
                </c:pt>
                <c:pt idx="189">
                  <c:v>711</c:v>
                </c:pt>
                <c:pt idx="190">
                  <c:v>712</c:v>
                </c:pt>
                <c:pt idx="191">
                  <c:v>713</c:v>
                </c:pt>
                <c:pt idx="192">
                  <c:v>714</c:v>
                </c:pt>
                <c:pt idx="193">
                  <c:v>715</c:v>
                </c:pt>
                <c:pt idx="194">
                  <c:v>716</c:v>
                </c:pt>
                <c:pt idx="195">
                  <c:v>717</c:v>
                </c:pt>
                <c:pt idx="196">
                  <c:v>718</c:v>
                </c:pt>
                <c:pt idx="197">
                  <c:v>719</c:v>
                </c:pt>
                <c:pt idx="198">
                  <c:v>720</c:v>
                </c:pt>
                <c:pt idx="199">
                  <c:v>721</c:v>
                </c:pt>
                <c:pt idx="200">
                  <c:v>722</c:v>
                </c:pt>
                <c:pt idx="201">
                  <c:v>723</c:v>
                </c:pt>
                <c:pt idx="202">
                  <c:v>724</c:v>
                </c:pt>
                <c:pt idx="203">
                  <c:v>725</c:v>
                </c:pt>
                <c:pt idx="204">
                  <c:v>726</c:v>
                </c:pt>
                <c:pt idx="205">
                  <c:v>727</c:v>
                </c:pt>
                <c:pt idx="206">
                  <c:v>728</c:v>
                </c:pt>
                <c:pt idx="207">
                  <c:v>729</c:v>
                </c:pt>
                <c:pt idx="208">
                  <c:v>730</c:v>
                </c:pt>
                <c:pt idx="209">
                  <c:v>731</c:v>
                </c:pt>
                <c:pt idx="210">
                  <c:v>732</c:v>
                </c:pt>
                <c:pt idx="211">
                  <c:v>733</c:v>
                </c:pt>
                <c:pt idx="212">
                  <c:v>734</c:v>
                </c:pt>
                <c:pt idx="213">
                  <c:v>735</c:v>
                </c:pt>
                <c:pt idx="214">
                  <c:v>736</c:v>
                </c:pt>
                <c:pt idx="215">
                  <c:v>737</c:v>
                </c:pt>
                <c:pt idx="216">
                  <c:v>738</c:v>
                </c:pt>
                <c:pt idx="217">
                  <c:v>739</c:v>
                </c:pt>
                <c:pt idx="218">
                  <c:v>740</c:v>
                </c:pt>
                <c:pt idx="219">
                  <c:v>741</c:v>
                </c:pt>
                <c:pt idx="220">
                  <c:v>742</c:v>
                </c:pt>
                <c:pt idx="221">
                  <c:v>743</c:v>
                </c:pt>
                <c:pt idx="222">
                  <c:v>744</c:v>
                </c:pt>
                <c:pt idx="223">
                  <c:v>745</c:v>
                </c:pt>
                <c:pt idx="224">
                  <c:v>746</c:v>
                </c:pt>
                <c:pt idx="225">
                  <c:v>747</c:v>
                </c:pt>
                <c:pt idx="226">
                  <c:v>748</c:v>
                </c:pt>
                <c:pt idx="227">
                  <c:v>749</c:v>
                </c:pt>
                <c:pt idx="228">
                  <c:v>750</c:v>
                </c:pt>
                <c:pt idx="229">
                  <c:v>751</c:v>
                </c:pt>
                <c:pt idx="230">
                  <c:v>752</c:v>
                </c:pt>
                <c:pt idx="231">
                  <c:v>753</c:v>
                </c:pt>
                <c:pt idx="232">
                  <c:v>754</c:v>
                </c:pt>
                <c:pt idx="233">
                  <c:v>755</c:v>
                </c:pt>
                <c:pt idx="234">
                  <c:v>756</c:v>
                </c:pt>
                <c:pt idx="235">
                  <c:v>757</c:v>
                </c:pt>
                <c:pt idx="236">
                  <c:v>758</c:v>
                </c:pt>
                <c:pt idx="237">
                  <c:v>759</c:v>
                </c:pt>
                <c:pt idx="238">
                  <c:v>760</c:v>
                </c:pt>
                <c:pt idx="239">
                  <c:v>761</c:v>
                </c:pt>
                <c:pt idx="240">
                  <c:v>762</c:v>
                </c:pt>
                <c:pt idx="241">
                  <c:v>763</c:v>
                </c:pt>
                <c:pt idx="242">
                  <c:v>764</c:v>
                </c:pt>
                <c:pt idx="243">
                  <c:v>765</c:v>
                </c:pt>
                <c:pt idx="244">
                  <c:v>766</c:v>
                </c:pt>
                <c:pt idx="245">
                  <c:v>767</c:v>
                </c:pt>
                <c:pt idx="246">
                  <c:v>768</c:v>
                </c:pt>
                <c:pt idx="247">
                  <c:v>769</c:v>
                </c:pt>
                <c:pt idx="248">
                  <c:v>770</c:v>
                </c:pt>
                <c:pt idx="249">
                  <c:v>771</c:v>
                </c:pt>
                <c:pt idx="250">
                  <c:v>772</c:v>
                </c:pt>
                <c:pt idx="251">
                  <c:v>773</c:v>
                </c:pt>
                <c:pt idx="252">
                  <c:v>774</c:v>
                </c:pt>
                <c:pt idx="253">
                  <c:v>775</c:v>
                </c:pt>
                <c:pt idx="254">
                  <c:v>776</c:v>
                </c:pt>
                <c:pt idx="255">
                  <c:v>777</c:v>
                </c:pt>
                <c:pt idx="256">
                  <c:v>778</c:v>
                </c:pt>
                <c:pt idx="257">
                  <c:v>779</c:v>
                </c:pt>
                <c:pt idx="258">
                  <c:v>780</c:v>
                </c:pt>
                <c:pt idx="259">
                  <c:v>781</c:v>
                </c:pt>
                <c:pt idx="260">
                  <c:v>782</c:v>
                </c:pt>
                <c:pt idx="261">
                  <c:v>783</c:v>
                </c:pt>
                <c:pt idx="262">
                  <c:v>784</c:v>
                </c:pt>
              </c:numCache>
            </c:numRef>
          </c:xVal>
          <c:yVal>
            <c:numRef>
              <c:f>Graph!$H$524:$H$784</c:f>
              <c:numCache>
                <c:formatCode>General</c:formatCode>
                <c:ptCount val="26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B18-48FB-BE25-994BA4018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577936"/>
        <c:axId val="1296578416"/>
      </c:scatterChart>
      <c:valAx>
        <c:axId val="1296577936"/>
        <c:scaling>
          <c:orientation val="minMax"/>
          <c:max val="784"/>
          <c:min val="522"/>
        </c:scaling>
        <c:delete val="0"/>
        <c:axPos val="b"/>
        <c:numFmt formatCode="General" sourceLinked="1"/>
        <c:majorTickMark val="out"/>
        <c:minorTickMark val="none"/>
        <c:tickLblPos val="nextTo"/>
        <c:crossAx val="1296578416"/>
        <c:crosses val="autoZero"/>
        <c:crossBetween val="midCat"/>
      </c:valAx>
      <c:valAx>
        <c:axId val="12965784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965779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4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Graph!$A$787:$A$1001</c:f>
              <c:numCache>
                <c:formatCode>General</c:formatCode>
                <c:ptCount val="215"/>
                <c:pt idx="0">
                  <c:v>786</c:v>
                </c:pt>
                <c:pt idx="1">
                  <c:v>787</c:v>
                </c:pt>
                <c:pt idx="2">
                  <c:v>788</c:v>
                </c:pt>
                <c:pt idx="3">
                  <c:v>789</c:v>
                </c:pt>
                <c:pt idx="4">
                  <c:v>790</c:v>
                </c:pt>
                <c:pt idx="5">
                  <c:v>791</c:v>
                </c:pt>
                <c:pt idx="6">
                  <c:v>792</c:v>
                </c:pt>
                <c:pt idx="7">
                  <c:v>793</c:v>
                </c:pt>
                <c:pt idx="8">
                  <c:v>794</c:v>
                </c:pt>
                <c:pt idx="9">
                  <c:v>795</c:v>
                </c:pt>
                <c:pt idx="10">
                  <c:v>796</c:v>
                </c:pt>
                <c:pt idx="11">
                  <c:v>797</c:v>
                </c:pt>
                <c:pt idx="12">
                  <c:v>798</c:v>
                </c:pt>
                <c:pt idx="13">
                  <c:v>799</c:v>
                </c:pt>
                <c:pt idx="14">
                  <c:v>800</c:v>
                </c:pt>
                <c:pt idx="15">
                  <c:v>801</c:v>
                </c:pt>
                <c:pt idx="16">
                  <c:v>802</c:v>
                </c:pt>
                <c:pt idx="17">
                  <c:v>803</c:v>
                </c:pt>
                <c:pt idx="18">
                  <c:v>804</c:v>
                </c:pt>
                <c:pt idx="19">
                  <c:v>805</c:v>
                </c:pt>
                <c:pt idx="20">
                  <c:v>806</c:v>
                </c:pt>
                <c:pt idx="21">
                  <c:v>807</c:v>
                </c:pt>
                <c:pt idx="22">
                  <c:v>808</c:v>
                </c:pt>
                <c:pt idx="23">
                  <c:v>809</c:v>
                </c:pt>
                <c:pt idx="24">
                  <c:v>810</c:v>
                </c:pt>
                <c:pt idx="25">
                  <c:v>811</c:v>
                </c:pt>
                <c:pt idx="26">
                  <c:v>812</c:v>
                </c:pt>
                <c:pt idx="27">
                  <c:v>813</c:v>
                </c:pt>
                <c:pt idx="28">
                  <c:v>814</c:v>
                </c:pt>
                <c:pt idx="29">
                  <c:v>815</c:v>
                </c:pt>
                <c:pt idx="30">
                  <c:v>816</c:v>
                </c:pt>
                <c:pt idx="31">
                  <c:v>817</c:v>
                </c:pt>
                <c:pt idx="32">
                  <c:v>818</c:v>
                </c:pt>
                <c:pt idx="33">
                  <c:v>819</c:v>
                </c:pt>
                <c:pt idx="34">
                  <c:v>820</c:v>
                </c:pt>
                <c:pt idx="35">
                  <c:v>821</c:v>
                </c:pt>
                <c:pt idx="36">
                  <c:v>822</c:v>
                </c:pt>
                <c:pt idx="37">
                  <c:v>823</c:v>
                </c:pt>
                <c:pt idx="38">
                  <c:v>824</c:v>
                </c:pt>
                <c:pt idx="39">
                  <c:v>825</c:v>
                </c:pt>
                <c:pt idx="40">
                  <c:v>826</c:v>
                </c:pt>
                <c:pt idx="41">
                  <c:v>827</c:v>
                </c:pt>
                <c:pt idx="42">
                  <c:v>828</c:v>
                </c:pt>
                <c:pt idx="43">
                  <c:v>829</c:v>
                </c:pt>
                <c:pt idx="44">
                  <c:v>830</c:v>
                </c:pt>
                <c:pt idx="45">
                  <c:v>831</c:v>
                </c:pt>
                <c:pt idx="46">
                  <c:v>832</c:v>
                </c:pt>
                <c:pt idx="47">
                  <c:v>833</c:v>
                </c:pt>
                <c:pt idx="48">
                  <c:v>834</c:v>
                </c:pt>
                <c:pt idx="49">
                  <c:v>835</c:v>
                </c:pt>
                <c:pt idx="50">
                  <c:v>836</c:v>
                </c:pt>
                <c:pt idx="51">
                  <c:v>837</c:v>
                </c:pt>
                <c:pt idx="52">
                  <c:v>838</c:v>
                </c:pt>
                <c:pt idx="53">
                  <c:v>839</c:v>
                </c:pt>
                <c:pt idx="54">
                  <c:v>840</c:v>
                </c:pt>
                <c:pt idx="55">
                  <c:v>841</c:v>
                </c:pt>
                <c:pt idx="56">
                  <c:v>842</c:v>
                </c:pt>
                <c:pt idx="57">
                  <c:v>843</c:v>
                </c:pt>
                <c:pt idx="58">
                  <c:v>844</c:v>
                </c:pt>
                <c:pt idx="59">
                  <c:v>845</c:v>
                </c:pt>
                <c:pt idx="60">
                  <c:v>846</c:v>
                </c:pt>
                <c:pt idx="61">
                  <c:v>847</c:v>
                </c:pt>
                <c:pt idx="62">
                  <c:v>848</c:v>
                </c:pt>
                <c:pt idx="63">
                  <c:v>849</c:v>
                </c:pt>
                <c:pt idx="64">
                  <c:v>850</c:v>
                </c:pt>
                <c:pt idx="65">
                  <c:v>851</c:v>
                </c:pt>
                <c:pt idx="66">
                  <c:v>852</c:v>
                </c:pt>
                <c:pt idx="67">
                  <c:v>853</c:v>
                </c:pt>
                <c:pt idx="68">
                  <c:v>854</c:v>
                </c:pt>
                <c:pt idx="69">
                  <c:v>855</c:v>
                </c:pt>
                <c:pt idx="70">
                  <c:v>856</c:v>
                </c:pt>
                <c:pt idx="71">
                  <c:v>857</c:v>
                </c:pt>
                <c:pt idx="72">
                  <c:v>858</c:v>
                </c:pt>
                <c:pt idx="73">
                  <c:v>859</c:v>
                </c:pt>
                <c:pt idx="74">
                  <c:v>860</c:v>
                </c:pt>
                <c:pt idx="75">
                  <c:v>861</c:v>
                </c:pt>
                <c:pt idx="76">
                  <c:v>862</c:v>
                </c:pt>
                <c:pt idx="77">
                  <c:v>863</c:v>
                </c:pt>
                <c:pt idx="78">
                  <c:v>864</c:v>
                </c:pt>
                <c:pt idx="79">
                  <c:v>865</c:v>
                </c:pt>
                <c:pt idx="80">
                  <c:v>866</c:v>
                </c:pt>
                <c:pt idx="81">
                  <c:v>867</c:v>
                </c:pt>
                <c:pt idx="82">
                  <c:v>868</c:v>
                </c:pt>
                <c:pt idx="83">
                  <c:v>869</c:v>
                </c:pt>
                <c:pt idx="84">
                  <c:v>870</c:v>
                </c:pt>
                <c:pt idx="85">
                  <c:v>871</c:v>
                </c:pt>
                <c:pt idx="86">
                  <c:v>872</c:v>
                </c:pt>
                <c:pt idx="87">
                  <c:v>873</c:v>
                </c:pt>
                <c:pt idx="88">
                  <c:v>874</c:v>
                </c:pt>
                <c:pt idx="89">
                  <c:v>875</c:v>
                </c:pt>
                <c:pt idx="90">
                  <c:v>876</c:v>
                </c:pt>
                <c:pt idx="91">
                  <c:v>877</c:v>
                </c:pt>
                <c:pt idx="92">
                  <c:v>878</c:v>
                </c:pt>
                <c:pt idx="93">
                  <c:v>879</c:v>
                </c:pt>
                <c:pt idx="94">
                  <c:v>880</c:v>
                </c:pt>
                <c:pt idx="95">
                  <c:v>881</c:v>
                </c:pt>
                <c:pt idx="96">
                  <c:v>882</c:v>
                </c:pt>
                <c:pt idx="97">
                  <c:v>883</c:v>
                </c:pt>
                <c:pt idx="98">
                  <c:v>884</c:v>
                </c:pt>
                <c:pt idx="99">
                  <c:v>885</c:v>
                </c:pt>
                <c:pt idx="100">
                  <c:v>886</c:v>
                </c:pt>
                <c:pt idx="101">
                  <c:v>887</c:v>
                </c:pt>
                <c:pt idx="102">
                  <c:v>888</c:v>
                </c:pt>
                <c:pt idx="103">
                  <c:v>889</c:v>
                </c:pt>
                <c:pt idx="104">
                  <c:v>890</c:v>
                </c:pt>
                <c:pt idx="105">
                  <c:v>891</c:v>
                </c:pt>
                <c:pt idx="106">
                  <c:v>892</c:v>
                </c:pt>
                <c:pt idx="107">
                  <c:v>893</c:v>
                </c:pt>
                <c:pt idx="108">
                  <c:v>894</c:v>
                </c:pt>
                <c:pt idx="109">
                  <c:v>895</c:v>
                </c:pt>
                <c:pt idx="110">
                  <c:v>896</c:v>
                </c:pt>
                <c:pt idx="111">
                  <c:v>897</c:v>
                </c:pt>
                <c:pt idx="112">
                  <c:v>898</c:v>
                </c:pt>
                <c:pt idx="113">
                  <c:v>899</c:v>
                </c:pt>
                <c:pt idx="114">
                  <c:v>900</c:v>
                </c:pt>
                <c:pt idx="115">
                  <c:v>901</c:v>
                </c:pt>
                <c:pt idx="116">
                  <c:v>902</c:v>
                </c:pt>
                <c:pt idx="117">
                  <c:v>903</c:v>
                </c:pt>
                <c:pt idx="118">
                  <c:v>904</c:v>
                </c:pt>
                <c:pt idx="119">
                  <c:v>905</c:v>
                </c:pt>
                <c:pt idx="120">
                  <c:v>906</c:v>
                </c:pt>
                <c:pt idx="121">
                  <c:v>907</c:v>
                </c:pt>
                <c:pt idx="122">
                  <c:v>908</c:v>
                </c:pt>
                <c:pt idx="123">
                  <c:v>909</c:v>
                </c:pt>
                <c:pt idx="124">
                  <c:v>910</c:v>
                </c:pt>
                <c:pt idx="125">
                  <c:v>911</c:v>
                </c:pt>
                <c:pt idx="126">
                  <c:v>912</c:v>
                </c:pt>
                <c:pt idx="127">
                  <c:v>913</c:v>
                </c:pt>
                <c:pt idx="128">
                  <c:v>914</c:v>
                </c:pt>
                <c:pt idx="129">
                  <c:v>915</c:v>
                </c:pt>
                <c:pt idx="130">
                  <c:v>916</c:v>
                </c:pt>
                <c:pt idx="131">
                  <c:v>917</c:v>
                </c:pt>
                <c:pt idx="132">
                  <c:v>918</c:v>
                </c:pt>
                <c:pt idx="133">
                  <c:v>919</c:v>
                </c:pt>
                <c:pt idx="134">
                  <c:v>920</c:v>
                </c:pt>
                <c:pt idx="135">
                  <c:v>921</c:v>
                </c:pt>
                <c:pt idx="136">
                  <c:v>922</c:v>
                </c:pt>
                <c:pt idx="137">
                  <c:v>923</c:v>
                </c:pt>
                <c:pt idx="138">
                  <c:v>924</c:v>
                </c:pt>
                <c:pt idx="139">
                  <c:v>925</c:v>
                </c:pt>
                <c:pt idx="140">
                  <c:v>926</c:v>
                </c:pt>
                <c:pt idx="141">
                  <c:v>927</c:v>
                </c:pt>
                <c:pt idx="142">
                  <c:v>928</c:v>
                </c:pt>
                <c:pt idx="143">
                  <c:v>929</c:v>
                </c:pt>
                <c:pt idx="144">
                  <c:v>930</c:v>
                </c:pt>
                <c:pt idx="145">
                  <c:v>931</c:v>
                </c:pt>
                <c:pt idx="146">
                  <c:v>932</c:v>
                </c:pt>
                <c:pt idx="147">
                  <c:v>933</c:v>
                </c:pt>
                <c:pt idx="148">
                  <c:v>934</c:v>
                </c:pt>
                <c:pt idx="149">
                  <c:v>935</c:v>
                </c:pt>
                <c:pt idx="150">
                  <c:v>936</c:v>
                </c:pt>
                <c:pt idx="151">
                  <c:v>937</c:v>
                </c:pt>
                <c:pt idx="152">
                  <c:v>938</c:v>
                </c:pt>
                <c:pt idx="153">
                  <c:v>939</c:v>
                </c:pt>
                <c:pt idx="154">
                  <c:v>940</c:v>
                </c:pt>
                <c:pt idx="155">
                  <c:v>941</c:v>
                </c:pt>
                <c:pt idx="156">
                  <c:v>942</c:v>
                </c:pt>
                <c:pt idx="157">
                  <c:v>943</c:v>
                </c:pt>
                <c:pt idx="158">
                  <c:v>944</c:v>
                </c:pt>
                <c:pt idx="159">
                  <c:v>945</c:v>
                </c:pt>
                <c:pt idx="160">
                  <c:v>946</c:v>
                </c:pt>
                <c:pt idx="161">
                  <c:v>947</c:v>
                </c:pt>
                <c:pt idx="162">
                  <c:v>948</c:v>
                </c:pt>
                <c:pt idx="163">
                  <c:v>949</c:v>
                </c:pt>
                <c:pt idx="164">
                  <c:v>950</c:v>
                </c:pt>
                <c:pt idx="165">
                  <c:v>951</c:v>
                </c:pt>
                <c:pt idx="166">
                  <c:v>952</c:v>
                </c:pt>
                <c:pt idx="167">
                  <c:v>953</c:v>
                </c:pt>
                <c:pt idx="168">
                  <c:v>954</c:v>
                </c:pt>
                <c:pt idx="169">
                  <c:v>955</c:v>
                </c:pt>
                <c:pt idx="170">
                  <c:v>956</c:v>
                </c:pt>
                <c:pt idx="171">
                  <c:v>957</c:v>
                </c:pt>
                <c:pt idx="172">
                  <c:v>958</c:v>
                </c:pt>
                <c:pt idx="173">
                  <c:v>959</c:v>
                </c:pt>
                <c:pt idx="174">
                  <c:v>960</c:v>
                </c:pt>
                <c:pt idx="175">
                  <c:v>961</c:v>
                </c:pt>
                <c:pt idx="176">
                  <c:v>962</c:v>
                </c:pt>
                <c:pt idx="177">
                  <c:v>963</c:v>
                </c:pt>
                <c:pt idx="178">
                  <c:v>964</c:v>
                </c:pt>
                <c:pt idx="179">
                  <c:v>965</c:v>
                </c:pt>
                <c:pt idx="180">
                  <c:v>966</c:v>
                </c:pt>
                <c:pt idx="181">
                  <c:v>967</c:v>
                </c:pt>
                <c:pt idx="182">
                  <c:v>968</c:v>
                </c:pt>
                <c:pt idx="183">
                  <c:v>969</c:v>
                </c:pt>
                <c:pt idx="184">
                  <c:v>970</c:v>
                </c:pt>
                <c:pt idx="185">
                  <c:v>971</c:v>
                </c:pt>
                <c:pt idx="186">
                  <c:v>972</c:v>
                </c:pt>
                <c:pt idx="187">
                  <c:v>973</c:v>
                </c:pt>
                <c:pt idx="188">
                  <c:v>974</c:v>
                </c:pt>
                <c:pt idx="189">
                  <c:v>975</c:v>
                </c:pt>
                <c:pt idx="190">
                  <c:v>976</c:v>
                </c:pt>
                <c:pt idx="191">
                  <c:v>977</c:v>
                </c:pt>
                <c:pt idx="192">
                  <c:v>978</c:v>
                </c:pt>
                <c:pt idx="193">
                  <c:v>979</c:v>
                </c:pt>
                <c:pt idx="194">
                  <c:v>980</c:v>
                </c:pt>
                <c:pt idx="195">
                  <c:v>981</c:v>
                </c:pt>
                <c:pt idx="196">
                  <c:v>982</c:v>
                </c:pt>
                <c:pt idx="197">
                  <c:v>983</c:v>
                </c:pt>
                <c:pt idx="198">
                  <c:v>984</c:v>
                </c:pt>
                <c:pt idx="199">
                  <c:v>985</c:v>
                </c:pt>
                <c:pt idx="200">
                  <c:v>986</c:v>
                </c:pt>
                <c:pt idx="201">
                  <c:v>987</c:v>
                </c:pt>
                <c:pt idx="202">
                  <c:v>988</c:v>
                </c:pt>
                <c:pt idx="203">
                  <c:v>989</c:v>
                </c:pt>
                <c:pt idx="204">
                  <c:v>990</c:v>
                </c:pt>
                <c:pt idx="205">
                  <c:v>991</c:v>
                </c:pt>
                <c:pt idx="206">
                  <c:v>992</c:v>
                </c:pt>
                <c:pt idx="207">
                  <c:v>993</c:v>
                </c:pt>
                <c:pt idx="208">
                  <c:v>994</c:v>
                </c:pt>
                <c:pt idx="209">
                  <c:v>995</c:v>
                </c:pt>
                <c:pt idx="210">
                  <c:v>996</c:v>
                </c:pt>
                <c:pt idx="211">
                  <c:v>997</c:v>
                </c:pt>
                <c:pt idx="212">
                  <c:v>998</c:v>
                </c:pt>
                <c:pt idx="213">
                  <c:v>999</c:v>
                </c:pt>
                <c:pt idx="214">
                  <c:v>1000</c:v>
                </c:pt>
              </c:numCache>
            </c:numRef>
          </c:xVal>
          <c:yVal>
            <c:numRef>
              <c:f>Graph!$D$788:$D$1000</c:f>
              <c:numCache>
                <c:formatCode>General</c:formatCode>
                <c:ptCount val="213"/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23-49F5-B57E-4879A45F86D5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Graph!$A$787:$A$1001</c:f>
              <c:numCache>
                <c:formatCode>General</c:formatCode>
                <c:ptCount val="215"/>
                <c:pt idx="0">
                  <c:v>786</c:v>
                </c:pt>
                <c:pt idx="1">
                  <c:v>787</c:v>
                </c:pt>
                <c:pt idx="2">
                  <c:v>788</c:v>
                </c:pt>
                <c:pt idx="3">
                  <c:v>789</c:v>
                </c:pt>
                <c:pt idx="4">
                  <c:v>790</c:v>
                </c:pt>
                <c:pt idx="5">
                  <c:v>791</c:v>
                </c:pt>
                <c:pt idx="6">
                  <c:v>792</c:v>
                </c:pt>
                <c:pt idx="7">
                  <c:v>793</c:v>
                </c:pt>
                <c:pt idx="8">
                  <c:v>794</c:v>
                </c:pt>
                <c:pt idx="9">
                  <c:v>795</c:v>
                </c:pt>
                <c:pt idx="10">
                  <c:v>796</c:v>
                </c:pt>
                <c:pt idx="11">
                  <c:v>797</c:v>
                </c:pt>
                <c:pt idx="12">
                  <c:v>798</c:v>
                </c:pt>
                <c:pt idx="13">
                  <c:v>799</c:v>
                </c:pt>
                <c:pt idx="14">
                  <c:v>800</c:v>
                </c:pt>
                <c:pt idx="15">
                  <c:v>801</c:v>
                </c:pt>
                <c:pt idx="16">
                  <c:v>802</c:v>
                </c:pt>
                <c:pt idx="17">
                  <c:v>803</c:v>
                </c:pt>
                <c:pt idx="18">
                  <c:v>804</c:v>
                </c:pt>
                <c:pt idx="19">
                  <c:v>805</c:v>
                </c:pt>
                <c:pt idx="20">
                  <c:v>806</c:v>
                </c:pt>
                <c:pt idx="21">
                  <c:v>807</c:v>
                </c:pt>
                <c:pt idx="22">
                  <c:v>808</c:v>
                </c:pt>
                <c:pt idx="23">
                  <c:v>809</c:v>
                </c:pt>
                <c:pt idx="24">
                  <c:v>810</c:v>
                </c:pt>
                <c:pt idx="25">
                  <c:v>811</c:v>
                </c:pt>
                <c:pt idx="26">
                  <c:v>812</c:v>
                </c:pt>
                <c:pt idx="27">
                  <c:v>813</c:v>
                </c:pt>
                <c:pt idx="28">
                  <c:v>814</c:v>
                </c:pt>
                <c:pt idx="29">
                  <c:v>815</c:v>
                </c:pt>
                <c:pt idx="30">
                  <c:v>816</c:v>
                </c:pt>
                <c:pt idx="31">
                  <c:v>817</c:v>
                </c:pt>
                <c:pt idx="32">
                  <c:v>818</c:v>
                </c:pt>
                <c:pt idx="33">
                  <c:v>819</c:v>
                </c:pt>
                <c:pt idx="34">
                  <c:v>820</c:v>
                </c:pt>
                <c:pt idx="35">
                  <c:v>821</c:v>
                </c:pt>
                <c:pt idx="36">
                  <c:v>822</c:v>
                </c:pt>
                <c:pt idx="37">
                  <c:v>823</c:v>
                </c:pt>
                <c:pt idx="38">
                  <c:v>824</c:v>
                </c:pt>
                <c:pt idx="39">
                  <c:v>825</c:v>
                </c:pt>
                <c:pt idx="40">
                  <c:v>826</c:v>
                </c:pt>
                <c:pt idx="41">
                  <c:v>827</c:v>
                </c:pt>
                <c:pt idx="42">
                  <c:v>828</c:v>
                </c:pt>
                <c:pt idx="43">
                  <c:v>829</c:v>
                </c:pt>
                <c:pt idx="44">
                  <c:v>830</c:v>
                </c:pt>
                <c:pt idx="45">
                  <c:v>831</c:v>
                </c:pt>
                <c:pt idx="46">
                  <c:v>832</c:v>
                </c:pt>
                <c:pt idx="47">
                  <c:v>833</c:v>
                </c:pt>
                <c:pt idx="48">
                  <c:v>834</c:v>
                </c:pt>
                <c:pt idx="49">
                  <c:v>835</c:v>
                </c:pt>
                <c:pt idx="50">
                  <c:v>836</c:v>
                </c:pt>
                <c:pt idx="51">
                  <c:v>837</c:v>
                </c:pt>
                <c:pt idx="52">
                  <c:v>838</c:v>
                </c:pt>
                <c:pt idx="53">
                  <c:v>839</c:v>
                </c:pt>
                <c:pt idx="54">
                  <c:v>840</c:v>
                </c:pt>
                <c:pt idx="55">
                  <c:v>841</c:v>
                </c:pt>
                <c:pt idx="56">
                  <c:v>842</c:v>
                </c:pt>
                <c:pt idx="57">
                  <c:v>843</c:v>
                </c:pt>
                <c:pt idx="58">
                  <c:v>844</c:v>
                </c:pt>
                <c:pt idx="59">
                  <c:v>845</c:v>
                </c:pt>
                <c:pt idx="60">
                  <c:v>846</c:v>
                </c:pt>
                <c:pt idx="61">
                  <c:v>847</c:v>
                </c:pt>
                <c:pt idx="62">
                  <c:v>848</c:v>
                </c:pt>
                <c:pt idx="63">
                  <c:v>849</c:v>
                </c:pt>
                <c:pt idx="64">
                  <c:v>850</c:v>
                </c:pt>
                <c:pt idx="65">
                  <c:v>851</c:v>
                </c:pt>
                <c:pt idx="66">
                  <c:v>852</c:v>
                </c:pt>
                <c:pt idx="67">
                  <c:v>853</c:v>
                </c:pt>
                <c:pt idx="68">
                  <c:v>854</c:v>
                </c:pt>
                <c:pt idx="69">
                  <c:v>855</c:v>
                </c:pt>
                <c:pt idx="70">
                  <c:v>856</c:v>
                </c:pt>
                <c:pt idx="71">
                  <c:v>857</c:v>
                </c:pt>
                <c:pt idx="72">
                  <c:v>858</c:v>
                </c:pt>
                <c:pt idx="73">
                  <c:v>859</c:v>
                </c:pt>
                <c:pt idx="74">
                  <c:v>860</c:v>
                </c:pt>
                <c:pt idx="75">
                  <c:v>861</c:v>
                </c:pt>
                <c:pt idx="76">
                  <c:v>862</c:v>
                </c:pt>
                <c:pt idx="77">
                  <c:v>863</c:v>
                </c:pt>
                <c:pt idx="78">
                  <c:v>864</c:v>
                </c:pt>
                <c:pt idx="79">
                  <c:v>865</c:v>
                </c:pt>
                <c:pt idx="80">
                  <c:v>866</c:v>
                </c:pt>
                <c:pt idx="81">
                  <c:v>867</c:v>
                </c:pt>
                <c:pt idx="82">
                  <c:v>868</c:v>
                </c:pt>
                <c:pt idx="83">
                  <c:v>869</c:v>
                </c:pt>
                <c:pt idx="84">
                  <c:v>870</c:v>
                </c:pt>
                <c:pt idx="85">
                  <c:v>871</c:v>
                </c:pt>
                <c:pt idx="86">
                  <c:v>872</c:v>
                </c:pt>
                <c:pt idx="87">
                  <c:v>873</c:v>
                </c:pt>
                <c:pt idx="88">
                  <c:v>874</c:v>
                </c:pt>
                <c:pt idx="89">
                  <c:v>875</c:v>
                </c:pt>
                <c:pt idx="90">
                  <c:v>876</c:v>
                </c:pt>
                <c:pt idx="91">
                  <c:v>877</c:v>
                </c:pt>
                <c:pt idx="92">
                  <c:v>878</c:v>
                </c:pt>
                <c:pt idx="93">
                  <c:v>879</c:v>
                </c:pt>
                <c:pt idx="94">
                  <c:v>880</c:v>
                </c:pt>
                <c:pt idx="95">
                  <c:v>881</c:v>
                </c:pt>
                <c:pt idx="96">
                  <c:v>882</c:v>
                </c:pt>
                <c:pt idx="97">
                  <c:v>883</c:v>
                </c:pt>
                <c:pt idx="98">
                  <c:v>884</c:v>
                </c:pt>
                <c:pt idx="99">
                  <c:v>885</c:v>
                </c:pt>
                <c:pt idx="100">
                  <c:v>886</c:v>
                </c:pt>
                <c:pt idx="101">
                  <c:v>887</c:v>
                </c:pt>
                <c:pt idx="102">
                  <c:v>888</c:v>
                </c:pt>
                <c:pt idx="103">
                  <c:v>889</c:v>
                </c:pt>
                <c:pt idx="104">
                  <c:v>890</c:v>
                </c:pt>
                <c:pt idx="105">
                  <c:v>891</c:v>
                </c:pt>
                <c:pt idx="106">
                  <c:v>892</c:v>
                </c:pt>
                <c:pt idx="107">
                  <c:v>893</c:v>
                </c:pt>
                <c:pt idx="108">
                  <c:v>894</c:v>
                </c:pt>
                <c:pt idx="109">
                  <c:v>895</c:v>
                </c:pt>
                <c:pt idx="110">
                  <c:v>896</c:v>
                </c:pt>
                <c:pt idx="111">
                  <c:v>897</c:v>
                </c:pt>
                <c:pt idx="112">
                  <c:v>898</c:v>
                </c:pt>
                <c:pt idx="113">
                  <c:v>899</c:v>
                </c:pt>
                <c:pt idx="114">
                  <c:v>900</c:v>
                </c:pt>
                <c:pt idx="115">
                  <c:v>901</c:v>
                </c:pt>
                <c:pt idx="116">
                  <c:v>902</c:v>
                </c:pt>
                <c:pt idx="117">
                  <c:v>903</c:v>
                </c:pt>
                <c:pt idx="118">
                  <c:v>904</c:v>
                </c:pt>
                <c:pt idx="119">
                  <c:v>905</c:v>
                </c:pt>
                <c:pt idx="120">
                  <c:v>906</c:v>
                </c:pt>
                <c:pt idx="121">
                  <c:v>907</c:v>
                </c:pt>
                <c:pt idx="122">
                  <c:v>908</c:v>
                </c:pt>
                <c:pt idx="123">
                  <c:v>909</c:v>
                </c:pt>
                <c:pt idx="124">
                  <c:v>910</c:v>
                </c:pt>
                <c:pt idx="125">
                  <c:v>911</c:v>
                </c:pt>
                <c:pt idx="126">
                  <c:v>912</c:v>
                </c:pt>
                <c:pt idx="127">
                  <c:v>913</c:v>
                </c:pt>
                <c:pt idx="128">
                  <c:v>914</c:v>
                </c:pt>
                <c:pt idx="129">
                  <c:v>915</c:v>
                </c:pt>
                <c:pt idx="130">
                  <c:v>916</c:v>
                </c:pt>
                <c:pt idx="131">
                  <c:v>917</c:v>
                </c:pt>
                <c:pt idx="132">
                  <c:v>918</c:v>
                </c:pt>
                <c:pt idx="133">
                  <c:v>919</c:v>
                </c:pt>
                <c:pt idx="134">
                  <c:v>920</c:v>
                </c:pt>
                <c:pt idx="135">
                  <c:v>921</c:v>
                </c:pt>
                <c:pt idx="136">
                  <c:v>922</c:v>
                </c:pt>
                <c:pt idx="137">
                  <c:v>923</c:v>
                </c:pt>
                <c:pt idx="138">
                  <c:v>924</c:v>
                </c:pt>
                <c:pt idx="139">
                  <c:v>925</c:v>
                </c:pt>
                <c:pt idx="140">
                  <c:v>926</c:v>
                </c:pt>
                <c:pt idx="141">
                  <c:v>927</c:v>
                </c:pt>
                <c:pt idx="142">
                  <c:v>928</c:v>
                </c:pt>
                <c:pt idx="143">
                  <c:v>929</c:v>
                </c:pt>
                <c:pt idx="144">
                  <c:v>930</c:v>
                </c:pt>
                <c:pt idx="145">
                  <c:v>931</c:v>
                </c:pt>
                <c:pt idx="146">
                  <c:v>932</c:v>
                </c:pt>
                <c:pt idx="147">
                  <c:v>933</c:v>
                </c:pt>
                <c:pt idx="148">
                  <c:v>934</c:v>
                </c:pt>
                <c:pt idx="149">
                  <c:v>935</c:v>
                </c:pt>
                <c:pt idx="150">
                  <c:v>936</c:v>
                </c:pt>
                <c:pt idx="151">
                  <c:v>937</c:v>
                </c:pt>
                <c:pt idx="152">
                  <c:v>938</c:v>
                </c:pt>
                <c:pt idx="153">
                  <c:v>939</c:v>
                </c:pt>
                <c:pt idx="154">
                  <c:v>940</c:v>
                </c:pt>
                <c:pt idx="155">
                  <c:v>941</c:v>
                </c:pt>
                <c:pt idx="156">
                  <c:v>942</c:v>
                </c:pt>
                <c:pt idx="157">
                  <c:v>943</c:v>
                </c:pt>
                <c:pt idx="158">
                  <c:v>944</c:v>
                </c:pt>
                <c:pt idx="159">
                  <c:v>945</c:v>
                </c:pt>
                <c:pt idx="160">
                  <c:v>946</c:v>
                </c:pt>
                <c:pt idx="161">
                  <c:v>947</c:v>
                </c:pt>
                <c:pt idx="162">
                  <c:v>948</c:v>
                </c:pt>
                <c:pt idx="163">
                  <c:v>949</c:v>
                </c:pt>
                <c:pt idx="164">
                  <c:v>950</c:v>
                </c:pt>
                <c:pt idx="165">
                  <c:v>951</c:v>
                </c:pt>
                <c:pt idx="166">
                  <c:v>952</c:v>
                </c:pt>
                <c:pt idx="167">
                  <c:v>953</c:v>
                </c:pt>
                <c:pt idx="168">
                  <c:v>954</c:v>
                </c:pt>
                <c:pt idx="169">
                  <c:v>955</c:v>
                </c:pt>
                <c:pt idx="170">
                  <c:v>956</c:v>
                </c:pt>
                <c:pt idx="171">
                  <c:v>957</c:v>
                </c:pt>
                <c:pt idx="172">
                  <c:v>958</c:v>
                </c:pt>
                <c:pt idx="173">
                  <c:v>959</c:v>
                </c:pt>
                <c:pt idx="174">
                  <c:v>960</c:v>
                </c:pt>
                <c:pt idx="175">
                  <c:v>961</c:v>
                </c:pt>
                <c:pt idx="176">
                  <c:v>962</c:v>
                </c:pt>
                <c:pt idx="177">
                  <c:v>963</c:v>
                </c:pt>
                <c:pt idx="178">
                  <c:v>964</c:v>
                </c:pt>
                <c:pt idx="179">
                  <c:v>965</c:v>
                </c:pt>
                <c:pt idx="180">
                  <c:v>966</c:v>
                </c:pt>
                <c:pt idx="181">
                  <c:v>967</c:v>
                </c:pt>
                <c:pt idx="182">
                  <c:v>968</c:v>
                </c:pt>
                <c:pt idx="183">
                  <c:v>969</c:v>
                </c:pt>
                <c:pt idx="184">
                  <c:v>970</c:v>
                </c:pt>
                <c:pt idx="185">
                  <c:v>971</c:v>
                </c:pt>
                <c:pt idx="186">
                  <c:v>972</c:v>
                </c:pt>
                <c:pt idx="187">
                  <c:v>973</c:v>
                </c:pt>
                <c:pt idx="188">
                  <c:v>974</c:v>
                </c:pt>
                <c:pt idx="189">
                  <c:v>975</c:v>
                </c:pt>
                <c:pt idx="190">
                  <c:v>976</c:v>
                </c:pt>
                <c:pt idx="191">
                  <c:v>977</c:v>
                </c:pt>
                <c:pt idx="192">
                  <c:v>978</c:v>
                </c:pt>
                <c:pt idx="193">
                  <c:v>979</c:v>
                </c:pt>
                <c:pt idx="194">
                  <c:v>980</c:v>
                </c:pt>
                <c:pt idx="195">
                  <c:v>981</c:v>
                </c:pt>
                <c:pt idx="196">
                  <c:v>982</c:v>
                </c:pt>
                <c:pt idx="197">
                  <c:v>983</c:v>
                </c:pt>
                <c:pt idx="198">
                  <c:v>984</c:v>
                </c:pt>
                <c:pt idx="199">
                  <c:v>985</c:v>
                </c:pt>
                <c:pt idx="200">
                  <c:v>986</c:v>
                </c:pt>
                <c:pt idx="201">
                  <c:v>987</c:v>
                </c:pt>
                <c:pt idx="202">
                  <c:v>988</c:v>
                </c:pt>
                <c:pt idx="203">
                  <c:v>989</c:v>
                </c:pt>
                <c:pt idx="204">
                  <c:v>990</c:v>
                </c:pt>
                <c:pt idx="205">
                  <c:v>991</c:v>
                </c:pt>
                <c:pt idx="206">
                  <c:v>992</c:v>
                </c:pt>
                <c:pt idx="207">
                  <c:v>993</c:v>
                </c:pt>
                <c:pt idx="208">
                  <c:v>994</c:v>
                </c:pt>
                <c:pt idx="209">
                  <c:v>995</c:v>
                </c:pt>
                <c:pt idx="210">
                  <c:v>996</c:v>
                </c:pt>
                <c:pt idx="211">
                  <c:v>997</c:v>
                </c:pt>
                <c:pt idx="212">
                  <c:v>998</c:v>
                </c:pt>
                <c:pt idx="213">
                  <c:v>999</c:v>
                </c:pt>
                <c:pt idx="214">
                  <c:v>1000</c:v>
                </c:pt>
              </c:numCache>
            </c:numRef>
          </c:xVal>
          <c:yVal>
            <c:numRef>
              <c:f>Graph!$B$788:$B$1000</c:f>
              <c:numCache>
                <c:formatCode>General</c:formatCode>
                <c:ptCount val="2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23-49F5-B57E-4879A45F86D5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Graph!$A$787:$A$1001</c:f>
              <c:numCache>
                <c:formatCode>General</c:formatCode>
                <c:ptCount val="215"/>
                <c:pt idx="0">
                  <c:v>786</c:v>
                </c:pt>
                <c:pt idx="1">
                  <c:v>787</c:v>
                </c:pt>
                <c:pt idx="2">
                  <c:v>788</c:v>
                </c:pt>
                <c:pt idx="3">
                  <c:v>789</c:v>
                </c:pt>
                <c:pt idx="4">
                  <c:v>790</c:v>
                </c:pt>
                <c:pt idx="5">
                  <c:v>791</c:v>
                </c:pt>
                <c:pt idx="6">
                  <c:v>792</c:v>
                </c:pt>
                <c:pt idx="7">
                  <c:v>793</c:v>
                </c:pt>
                <c:pt idx="8">
                  <c:v>794</c:v>
                </c:pt>
                <c:pt idx="9">
                  <c:v>795</c:v>
                </c:pt>
                <c:pt idx="10">
                  <c:v>796</c:v>
                </c:pt>
                <c:pt idx="11">
                  <c:v>797</c:v>
                </c:pt>
                <c:pt idx="12">
                  <c:v>798</c:v>
                </c:pt>
                <c:pt idx="13">
                  <c:v>799</c:v>
                </c:pt>
                <c:pt idx="14">
                  <c:v>800</c:v>
                </c:pt>
                <c:pt idx="15">
                  <c:v>801</c:v>
                </c:pt>
                <c:pt idx="16">
                  <c:v>802</c:v>
                </c:pt>
                <c:pt idx="17">
                  <c:v>803</c:v>
                </c:pt>
                <c:pt idx="18">
                  <c:v>804</c:v>
                </c:pt>
                <c:pt idx="19">
                  <c:v>805</c:v>
                </c:pt>
                <c:pt idx="20">
                  <c:v>806</c:v>
                </c:pt>
                <c:pt idx="21">
                  <c:v>807</c:v>
                </c:pt>
                <c:pt idx="22">
                  <c:v>808</c:v>
                </c:pt>
                <c:pt idx="23">
                  <c:v>809</c:v>
                </c:pt>
                <c:pt idx="24">
                  <c:v>810</c:v>
                </c:pt>
                <c:pt idx="25">
                  <c:v>811</c:v>
                </c:pt>
                <c:pt idx="26">
                  <c:v>812</c:v>
                </c:pt>
                <c:pt idx="27">
                  <c:v>813</c:v>
                </c:pt>
                <c:pt idx="28">
                  <c:v>814</c:v>
                </c:pt>
                <c:pt idx="29">
                  <c:v>815</c:v>
                </c:pt>
                <c:pt idx="30">
                  <c:v>816</c:v>
                </c:pt>
                <c:pt idx="31">
                  <c:v>817</c:v>
                </c:pt>
                <c:pt idx="32">
                  <c:v>818</c:v>
                </c:pt>
                <c:pt idx="33">
                  <c:v>819</c:v>
                </c:pt>
                <c:pt idx="34">
                  <c:v>820</c:v>
                </c:pt>
                <c:pt idx="35">
                  <c:v>821</c:v>
                </c:pt>
                <c:pt idx="36">
                  <c:v>822</c:v>
                </c:pt>
                <c:pt idx="37">
                  <c:v>823</c:v>
                </c:pt>
                <c:pt idx="38">
                  <c:v>824</c:v>
                </c:pt>
                <c:pt idx="39">
                  <c:v>825</c:v>
                </c:pt>
                <c:pt idx="40">
                  <c:v>826</c:v>
                </c:pt>
                <c:pt idx="41">
                  <c:v>827</c:v>
                </c:pt>
                <c:pt idx="42">
                  <c:v>828</c:v>
                </c:pt>
                <c:pt idx="43">
                  <c:v>829</c:v>
                </c:pt>
                <c:pt idx="44">
                  <c:v>830</c:v>
                </c:pt>
                <c:pt idx="45">
                  <c:v>831</c:v>
                </c:pt>
                <c:pt idx="46">
                  <c:v>832</c:v>
                </c:pt>
                <c:pt idx="47">
                  <c:v>833</c:v>
                </c:pt>
                <c:pt idx="48">
                  <c:v>834</c:v>
                </c:pt>
                <c:pt idx="49">
                  <c:v>835</c:v>
                </c:pt>
                <c:pt idx="50">
                  <c:v>836</c:v>
                </c:pt>
                <c:pt idx="51">
                  <c:v>837</c:v>
                </c:pt>
                <c:pt idx="52">
                  <c:v>838</c:v>
                </c:pt>
                <c:pt idx="53">
                  <c:v>839</c:v>
                </c:pt>
                <c:pt idx="54">
                  <c:v>840</c:v>
                </c:pt>
                <c:pt idx="55">
                  <c:v>841</c:v>
                </c:pt>
                <c:pt idx="56">
                  <c:v>842</c:v>
                </c:pt>
                <c:pt idx="57">
                  <c:v>843</c:v>
                </c:pt>
                <c:pt idx="58">
                  <c:v>844</c:v>
                </c:pt>
                <c:pt idx="59">
                  <c:v>845</c:v>
                </c:pt>
                <c:pt idx="60">
                  <c:v>846</c:v>
                </c:pt>
                <c:pt idx="61">
                  <c:v>847</c:v>
                </c:pt>
                <c:pt idx="62">
                  <c:v>848</c:v>
                </c:pt>
                <c:pt idx="63">
                  <c:v>849</c:v>
                </c:pt>
                <c:pt idx="64">
                  <c:v>850</c:v>
                </c:pt>
                <c:pt idx="65">
                  <c:v>851</c:v>
                </c:pt>
                <c:pt idx="66">
                  <c:v>852</c:v>
                </c:pt>
                <c:pt idx="67">
                  <c:v>853</c:v>
                </c:pt>
                <c:pt idx="68">
                  <c:v>854</c:v>
                </c:pt>
                <c:pt idx="69">
                  <c:v>855</c:v>
                </c:pt>
                <c:pt idx="70">
                  <c:v>856</c:v>
                </c:pt>
                <c:pt idx="71">
                  <c:v>857</c:v>
                </c:pt>
                <c:pt idx="72">
                  <c:v>858</c:v>
                </c:pt>
                <c:pt idx="73">
                  <c:v>859</c:v>
                </c:pt>
                <c:pt idx="74">
                  <c:v>860</c:v>
                </c:pt>
                <c:pt idx="75">
                  <c:v>861</c:v>
                </c:pt>
                <c:pt idx="76">
                  <c:v>862</c:v>
                </c:pt>
                <c:pt idx="77">
                  <c:v>863</c:v>
                </c:pt>
                <c:pt idx="78">
                  <c:v>864</c:v>
                </c:pt>
                <c:pt idx="79">
                  <c:v>865</c:v>
                </c:pt>
                <c:pt idx="80">
                  <c:v>866</c:v>
                </c:pt>
                <c:pt idx="81">
                  <c:v>867</c:v>
                </c:pt>
                <c:pt idx="82">
                  <c:v>868</c:v>
                </c:pt>
                <c:pt idx="83">
                  <c:v>869</c:v>
                </c:pt>
                <c:pt idx="84">
                  <c:v>870</c:v>
                </c:pt>
                <c:pt idx="85">
                  <c:v>871</c:v>
                </c:pt>
                <c:pt idx="86">
                  <c:v>872</c:v>
                </c:pt>
                <c:pt idx="87">
                  <c:v>873</c:v>
                </c:pt>
                <c:pt idx="88">
                  <c:v>874</c:v>
                </c:pt>
                <c:pt idx="89">
                  <c:v>875</c:v>
                </c:pt>
                <c:pt idx="90">
                  <c:v>876</c:v>
                </c:pt>
                <c:pt idx="91">
                  <c:v>877</c:v>
                </c:pt>
                <c:pt idx="92">
                  <c:v>878</c:v>
                </c:pt>
                <c:pt idx="93">
                  <c:v>879</c:v>
                </c:pt>
                <c:pt idx="94">
                  <c:v>880</c:v>
                </c:pt>
                <c:pt idx="95">
                  <c:v>881</c:v>
                </c:pt>
                <c:pt idx="96">
                  <c:v>882</c:v>
                </c:pt>
                <c:pt idx="97">
                  <c:v>883</c:v>
                </c:pt>
                <c:pt idx="98">
                  <c:v>884</c:v>
                </c:pt>
                <c:pt idx="99">
                  <c:v>885</c:v>
                </c:pt>
                <c:pt idx="100">
                  <c:v>886</c:v>
                </c:pt>
                <c:pt idx="101">
                  <c:v>887</c:v>
                </c:pt>
                <c:pt idx="102">
                  <c:v>888</c:v>
                </c:pt>
                <c:pt idx="103">
                  <c:v>889</c:v>
                </c:pt>
                <c:pt idx="104">
                  <c:v>890</c:v>
                </c:pt>
                <c:pt idx="105">
                  <c:v>891</c:v>
                </c:pt>
                <c:pt idx="106">
                  <c:v>892</c:v>
                </c:pt>
                <c:pt idx="107">
                  <c:v>893</c:v>
                </c:pt>
                <c:pt idx="108">
                  <c:v>894</c:v>
                </c:pt>
                <c:pt idx="109">
                  <c:v>895</c:v>
                </c:pt>
                <c:pt idx="110">
                  <c:v>896</c:v>
                </c:pt>
                <c:pt idx="111">
                  <c:v>897</c:v>
                </c:pt>
                <c:pt idx="112">
                  <c:v>898</c:v>
                </c:pt>
                <c:pt idx="113">
                  <c:v>899</c:v>
                </c:pt>
                <c:pt idx="114">
                  <c:v>900</c:v>
                </c:pt>
                <c:pt idx="115">
                  <c:v>901</c:v>
                </c:pt>
                <c:pt idx="116">
                  <c:v>902</c:v>
                </c:pt>
                <c:pt idx="117">
                  <c:v>903</c:v>
                </c:pt>
                <c:pt idx="118">
                  <c:v>904</c:v>
                </c:pt>
                <c:pt idx="119">
                  <c:v>905</c:v>
                </c:pt>
                <c:pt idx="120">
                  <c:v>906</c:v>
                </c:pt>
                <c:pt idx="121">
                  <c:v>907</c:v>
                </c:pt>
                <c:pt idx="122">
                  <c:v>908</c:v>
                </c:pt>
                <c:pt idx="123">
                  <c:v>909</c:v>
                </c:pt>
                <c:pt idx="124">
                  <c:v>910</c:v>
                </c:pt>
                <c:pt idx="125">
                  <c:v>911</c:v>
                </c:pt>
                <c:pt idx="126">
                  <c:v>912</c:v>
                </c:pt>
                <c:pt idx="127">
                  <c:v>913</c:v>
                </c:pt>
                <c:pt idx="128">
                  <c:v>914</c:v>
                </c:pt>
                <c:pt idx="129">
                  <c:v>915</c:v>
                </c:pt>
                <c:pt idx="130">
                  <c:v>916</c:v>
                </c:pt>
                <c:pt idx="131">
                  <c:v>917</c:v>
                </c:pt>
                <c:pt idx="132">
                  <c:v>918</c:v>
                </c:pt>
                <c:pt idx="133">
                  <c:v>919</c:v>
                </c:pt>
                <c:pt idx="134">
                  <c:v>920</c:v>
                </c:pt>
                <c:pt idx="135">
                  <c:v>921</c:v>
                </c:pt>
                <c:pt idx="136">
                  <c:v>922</c:v>
                </c:pt>
                <c:pt idx="137">
                  <c:v>923</c:v>
                </c:pt>
                <c:pt idx="138">
                  <c:v>924</c:v>
                </c:pt>
                <c:pt idx="139">
                  <c:v>925</c:v>
                </c:pt>
                <c:pt idx="140">
                  <c:v>926</c:v>
                </c:pt>
                <c:pt idx="141">
                  <c:v>927</c:v>
                </c:pt>
                <c:pt idx="142">
                  <c:v>928</c:v>
                </c:pt>
                <c:pt idx="143">
                  <c:v>929</c:v>
                </c:pt>
                <c:pt idx="144">
                  <c:v>930</c:v>
                </c:pt>
                <c:pt idx="145">
                  <c:v>931</c:v>
                </c:pt>
                <c:pt idx="146">
                  <c:v>932</c:v>
                </c:pt>
                <c:pt idx="147">
                  <c:v>933</c:v>
                </c:pt>
                <c:pt idx="148">
                  <c:v>934</c:v>
                </c:pt>
                <c:pt idx="149">
                  <c:v>935</c:v>
                </c:pt>
                <c:pt idx="150">
                  <c:v>936</c:v>
                </c:pt>
                <c:pt idx="151">
                  <c:v>937</c:v>
                </c:pt>
                <c:pt idx="152">
                  <c:v>938</c:v>
                </c:pt>
                <c:pt idx="153">
                  <c:v>939</c:v>
                </c:pt>
                <c:pt idx="154">
                  <c:v>940</c:v>
                </c:pt>
                <c:pt idx="155">
                  <c:v>941</c:v>
                </c:pt>
                <c:pt idx="156">
                  <c:v>942</c:v>
                </c:pt>
                <c:pt idx="157">
                  <c:v>943</c:v>
                </c:pt>
                <c:pt idx="158">
                  <c:v>944</c:v>
                </c:pt>
                <c:pt idx="159">
                  <c:v>945</c:v>
                </c:pt>
                <c:pt idx="160">
                  <c:v>946</c:v>
                </c:pt>
                <c:pt idx="161">
                  <c:v>947</c:v>
                </c:pt>
                <c:pt idx="162">
                  <c:v>948</c:v>
                </c:pt>
                <c:pt idx="163">
                  <c:v>949</c:v>
                </c:pt>
                <c:pt idx="164">
                  <c:v>950</c:v>
                </c:pt>
                <c:pt idx="165">
                  <c:v>951</c:v>
                </c:pt>
                <c:pt idx="166">
                  <c:v>952</c:v>
                </c:pt>
                <c:pt idx="167">
                  <c:v>953</c:v>
                </c:pt>
                <c:pt idx="168">
                  <c:v>954</c:v>
                </c:pt>
                <c:pt idx="169">
                  <c:v>955</c:v>
                </c:pt>
                <c:pt idx="170">
                  <c:v>956</c:v>
                </c:pt>
                <c:pt idx="171">
                  <c:v>957</c:v>
                </c:pt>
                <c:pt idx="172">
                  <c:v>958</c:v>
                </c:pt>
                <c:pt idx="173">
                  <c:v>959</c:v>
                </c:pt>
                <c:pt idx="174">
                  <c:v>960</c:v>
                </c:pt>
                <c:pt idx="175">
                  <c:v>961</c:v>
                </c:pt>
                <c:pt idx="176">
                  <c:v>962</c:v>
                </c:pt>
                <c:pt idx="177">
                  <c:v>963</c:v>
                </c:pt>
                <c:pt idx="178">
                  <c:v>964</c:v>
                </c:pt>
                <c:pt idx="179">
                  <c:v>965</c:v>
                </c:pt>
                <c:pt idx="180">
                  <c:v>966</c:v>
                </c:pt>
                <c:pt idx="181">
                  <c:v>967</c:v>
                </c:pt>
                <c:pt idx="182">
                  <c:v>968</c:v>
                </c:pt>
                <c:pt idx="183">
                  <c:v>969</c:v>
                </c:pt>
                <c:pt idx="184">
                  <c:v>970</c:v>
                </c:pt>
                <c:pt idx="185">
                  <c:v>971</c:v>
                </c:pt>
                <c:pt idx="186">
                  <c:v>972</c:v>
                </c:pt>
                <c:pt idx="187">
                  <c:v>973</c:v>
                </c:pt>
                <c:pt idx="188">
                  <c:v>974</c:v>
                </c:pt>
                <c:pt idx="189">
                  <c:v>975</c:v>
                </c:pt>
                <c:pt idx="190">
                  <c:v>976</c:v>
                </c:pt>
                <c:pt idx="191">
                  <c:v>977</c:v>
                </c:pt>
                <c:pt idx="192">
                  <c:v>978</c:v>
                </c:pt>
                <c:pt idx="193">
                  <c:v>979</c:v>
                </c:pt>
                <c:pt idx="194">
                  <c:v>980</c:v>
                </c:pt>
                <c:pt idx="195">
                  <c:v>981</c:v>
                </c:pt>
                <c:pt idx="196">
                  <c:v>982</c:v>
                </c:pt>
                <c:pt idx="197">
                  <c:v>983</c:v>
                </c:pt>
                <c:pt idx="198">
                  <c:v>984</c:v>
                </c:pt>
                <c:pt idx="199">
                  <c:v>985</c:v>
                </c:pt>
                <c:pt idx="200">
                  <c:v>986</c:v>
                </c:pt>
                <c:pt idx="201">
                  <c:v>987</c:v>
                </c:pt>
                <c:pt idx="202">
                  <c:v>988</c:v>
                </c:pt>
                <c:pt idx="203">
                  <c:v>989</c:v>
                </c:pt>
                <c:pt idx="204">
                  <c:v>990</c:v>
                </c:pt>
                <c:pt idx="205">
                  <c:v>991</c:v>
                </c:pt>
                <c:pt idx="206">
                  <c:v>992</c:v>
                </c:pt>
                <c:pt idx="207">
                  <c:v>993</c:v>
                </c:pt>
                <c:pt idx="208">
                  <c:v>994</c:v>
                </c:pt>
                <c:pt idx="209">
                  <c:v>995</c:v>
                </c:pt>
                <c:pt idx="210">
                  <c:v>996</c:v>
                </c:pt>
                <c:pt idx="211">
                  <c:v>997</c:v>
                </c:pt>
                <c:pt idx="212">
                  <c:v>998</c:v>
                </c:pt>
                <c:pt idx="213">
                  <c:v>999</c:v>
                </c:pt>
                <c:pt idx="214">
                  <c:v>1000</c:v>
                </c:pt>
              </c:numCache>
            </c:numRef>
          </c:xVal>
          <c:yVal>
            <c:numRef>
              <c:f>Graph!$C$788:$C$1000</c:f>
              <c:numCache>
                <c:formatCode>General</c:formatCode>
                <c:ptCount val="213"/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23-49F5-B57E-4879A45F86D5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Graph!$A$787:$A$1001</c:f>
              <c:numCache>
                <c:formatCode>General</c:formatCode>
                <c:ptCount val="215"/>
                <c:pt idx="0">
                  <c:v>786</c:v>
                </c:pt>
                <c:pt idx="1">
                  <c:v>787</c:v>
                </c:pt>
                <c:pt idx="2">
                  <c:v>788</c:v>
                </c:pt>
                <c:pt idx="3">
                  <c:v>789</c:v>
                </c:pt>
                <c:pt idx="4">
                  <c:v>790</c:v>
                </c:pt>
                <c:pt idx="5">
                  <c:v>791</c:v>
                </c:pt>
                <c:pt idx="6">
                  <c:v>792</c:v>
                </c:pt>
                <c:pt idx="7">
                  <c:v>793</c:v>
                </c:pt>
                <c:pt idx="8">
                  <c:v>794</c:v>
                </c:pt>
                <c:pt idx="9">
                  <c:v>795</c:v>
                </c:pt>
                <c:pt idx="10">
                  <c:v>796</c:v>
                </c:pt>
                <c:pt idx="11">
                  <c:v>797</c:v>
                </c:pt>
                <c:pt idx="12">
                  <c:v>798</c:v>
                </c:pt>
                <c:pt idx="13">
                  <c:v>799</c:v>
                </c:pt>
                <c:pt idx="14">
                  <c:v>800</c:v>
                </c:pt>
                <c:pt idx="15">
                  <c:v>801</c:v>
                </c:pt>
                <c:pt idx="16">
                  <c:v>802</c:v>
                </c:pt>
                <c:pt idx="17">
                  <c:v>803</c:v>
                </c:pt>
                <c:pt idx="18">
                  <c:v>804</c:v>
                </c:pt>
                <c:pt idx="19">
                  <c:v>805</c:v>
                </c:pt>
                <c:pt idx="20">
                  <c:v>806</c:v>
                </c:pt>
                <c:pt idx="21">
                  <c:v>807</c:v>
                </c:pt>
                <c:pt idx="22">
                  <c:v>808</c:v>
                </c:pt>
                <c:pt idx="23">
                  <c:v>809</c:v>
                </c:pt>
                <c:pt idx="24">
                  <c:v>810</c:v>
                </c:pt>
                <c:pt idx="25">
                  <c:v>811</c:v>
                </c:pt>
                <c:pt idx="26">
                  <c:v>812</c:v>
                </c:pt>
                <c:pt idx="27">
                  <c:v>813</c:v>
                </c:pt>
                <c:pt idx="28">
                  <c:v>814</c:v>
                </c:pt>
                <c:pt idx="29">
                  <c:v>815</c:v>
                </c:pt>
                <c:pt idx="30">
                  <c:v>816</c:v>
                </c:pt>
                <c:pt idx="31">
                  <c:v>817</c:v>
                </c:pt>
                <c:pt idx="32">
                  <c:v>818</c:v>
                </c:pt>
                <c:pt idx="33">
                  <c:v>819</c:v>
                </c:pt>
                <c:pt idx="34">
                  <c:v>820</c:v>
                </c:pt>
                <c:pt idx="35">
                  <c:v>821</c:v>
                </c:pt>
                <c:pt idx="36">
                  <c:v>822</c:v>
                </c:pt>
                <c:pt idx="37">
                  <c:v>823</c:v>
                </c:pt>
                <c:pt idx="38">
                  <c:v>824</c:v>
                </c:pt>
                <c:pt idx="39">
                  <c:v>825</c:v>
                </c:pt>
                <c:pt idx="40">
                  <c:v>826</c:v>
                </c:pt>
                <c:pt idx="41">
                  <c:v>827</c:v>
                </c:pt>
                <c:pt idx="42">
                  <c:v>828</c:v>
                </c:pt>
                <c:pt idx="43">
                  <c:v>829</c:v>
                </c:pt>
                <c:pt idx="44">
                  <c:v>830</c:v>
                </c:pt>
                <c:pt idx="45">
                  <c:v>831</c:v>
                </c:pt>
                <c:pt idx="46">
                  <c:v>832</c:v>
                </c:pt>
                <c:pt idx="47">
                  <c:v>833</c:v>
                </c:pt>
                <c:pt idx="48">
                  <c:v>834</c:v>
                </c:pt>
                <c:pt idx="49">
                  <c:v>835</c:v>
                </c:pt>
                <c:pt idx="50">
                  <c:v>836</c:v>
                </c:pt>
                <c:pt idx="51">
                  <c:v>837</c:v>
                </c:pt>
                <c:pt idx="52">
                  <c:v>838</c:v>
                </c:pt>
                <c:pt idx="53">
                  <c:v>839</c:v>
                </c:pt>
                <c:pt idx="54">
                  <c:v>840</c:v>
                </c:pt>
                <c:pt idx="55">
                  <c:v>841</c:v>
                </c:pt>
                <c:pt idx="56">
                  <c:v>842</c:v>
                </c:pt>
                <c:pt idx="57">
                  <c:v>843</c:v>
                </c:pt>
                <c:pt idx="58">
                  <c:v>844</c:v>
                </c:pt>
                <c:pt idx="59">
                  <c:v>845</c:v>
                </c:pt>
                <c:pt idx="60">
                  <c:v>846</c:v>
                </c:pt>
                <c:pt idx="61">
                  <c:v>847</c:v>
                </c:pt>
                <c:pt idx="62">
                  <c:v>848</c:v>
                </c:pt>
                <c:pt idx="63">
                  <c:v>849</c:v>
                </c:pt>
                <c:pt idx="64">
                  <c:v>850</c:v>
                </c:pt>
                <c:pt idx="65">
                  <c:v>851</c:v>
                </c:pt>
                <c:pt idx="66">
                  <c:v>852</c:v>
                </c:pt>
                <c:pt idx="67">
                  <c:v>853</c:v>
                </c:pt>
                <c:pt idx="68">
                  <c:v>854</c:v>
                </c:pt>
                <c:pt idx="69">
                  <c:v>855</c:v>
                </c:pt>
                <c:pt idx="70">
                  <c:v>856</c:v>
                </c:pt>
                <c:pt idx="71">
                  <c:v>857</c:v>
                </c:pt>
                <c:pt idx="72">
                  <c:v>858</c:v>
                </c:pt>
                <c:pt idx="73">
                  <c:v>859</c:v>
                </c:pt>
                <c:pt idx="74">
                  <c:v>860</c:v>
                </c:pt>
                <c:pt idx="75">
                  <c:v>861</c:v>
                </c:pt>
                <c:pt idx="76">
                  <c:v>862</c:v>
                </c:pt>
                <c:pt idx="77">
                  <c:v>863</c:v>
                </c:pt>
                <c:pt idx="78">
                  <c:v>864</c:v>
                </c:pt>
                <c:pt idx="79">
                  <c:v>865</c:v>
                </c:pt>
                <c:pt idx="80">
                  <c:v>866</c:v>
                </c:pt>
                <c:pt idx="81">
                  <c:v>867</c:v>
                </c:pt>
                <c:pt idx="82">
                  <c:v>868</c:v>
                </c:pt>
                <c:pt idx="83">
                  <c:v>869</c:v>
                </c:pt>
                <c:pt idx="84">
                  <c:v>870</c:v>
                </c:pt>
                <c:pt idx="85">
                  <c:v>871</c:v>
                </c:pt>
                <c:pt idx="86">
                  <c:v>872</c:v>
                </c:pt>
                <c:pt idx="87">
                  <c:v>873</c:v>
                </c:pt>
                <c:pt idx="88">
                  <c:v>874</c:v>
                </c:pt>
                <c:pt idx="89">
                  <c:v>875</c:v>
                </c:pt>
                <c:pt idx="90">
                  <c:v>876</c:v>
                </c:pt>
                <c:pt idx="91">
                  <c:v>877</c:v>
                </c:pt>
                <c:pt idx="92">
                  <c:v>878</c:v>
                </c:pt>
                <c:pt idx="93">
                  <c:v>879</c:v>
                </c:pt>
                <c:pt idx="94">
                  <c:v>880</c:v>
                </c:pt>
                <c:pt idx="95">
                  <c:v>881</c:v>
                </c:pt>
                <c:pt idx="96">
                  <c:v>882</c:v>
                </c:pt>
                <c:pt idx="97">
                  <c:v>883</c:v>
                </c:pt>
                <c:pt idx="98">
                  <c:v>884</c:v>
                </c:pt>
                <c:pt idx="99">
                  <c:v>885</c:v>
                </c:pt>
                <c:pt idx="100">
                  <c:v>886</c:v>
                </c:pt>
                <c:pt idx="101">
                  <c:v>887</c:v>
                </c:pt>
                <c:pt idx="102">
                  <c:v>888</c:v>
                </c:pt>
                <c:pt idx="103">
                  <c:v>889</c:v>
                </c:pt>
                <c:pt idx="104">
                  <c:v>890</c:v>
                </c:pt>
                <c:pt idx="105">
                  <c:v>891</c:v>
                </c:pt>
                <c:pt idx="106">
                  <c:v>892</c:v>
                </c:pt>
                <c:pt idx="107">
                  <c:v>893</c:v>
                </c:pt>
                <c:pt idx="108">
                  <c:v>894</c:v>
                </c:pt>
                <c:pt idx="109">
                  <c:v>895</c:v>
                </c:pt>
                <c:pt idx="110">
                  <c:v>896</c:v>
                </c:pt>
                <c:pt idx="111">
                  <c:v>897</c:v>
                </c:pt>
                <c:pt idx="112">
                  <c:v>898</c:v>
                </c:pt>
                <c:pt idx="113">
                  <c:v>899</c:v>
                </c:pt>
                <c:pt idx="114">
                  <c:v>900</c:v>
                </c:pt>
                <c:pt idx="115">
                  <c:v>901</c:v>
                </c:pt>
                <c:pt idx="116">
                  <c:v>902</c:v>
                </c:pt>
                <c:pt idx="117">
                  <c:v>903</c:v>
                </c:pt>
                <c:pt idx="118">
                  <c:v>904</c:v>
                </c:pt>
                <c:pt idx="119">
                  <c:v>905</c:v>
                </c:pt>
                <c:pt idx="120">
                  <c:v>906</c:v>
                </c:pt>
                <c:pt idx="121">
                  <c:v>907</c:v>
                </c:pt>
                <c:pt idx="122">
                  <c:v>908</c:v>
                </c:pt>
                <c:pt idx="123">
                  <c:v>909</c:v>
                </c:pt>
                <c:pt idx="124">
                  <c:v>910</c:v>
                </c:pt>
                <c:pt idx="125">
                  <c:v>911</c:v>
                </c:pt>
                <c:pt idx="126">
                  <c:v>912</c:v>
                </c:pt>
                <c:pt idx="127">
                  <c:v>913</c:v>
                </c:pt>
                <c:pt idx="128">
                  <c:v>914</c:v>
                </c:pt>
                <c:pt idx="129">
                  <c:v>915</c:v>
                </c:pt>
                <c:pt idx="130">
                  <c:v>916</c:v>
                </c:pt>
                <c:pt idx="131">
                  <c:v>917</c:v>
                </c:pt>
                <c:pt idx="132">
                  <c:v>918</c:v>
                </c:pt>
                <c:pt idx="133">
                  <c:v>919</c:v>
                </c:pt>
                <c:pt idx="134">
                  <c:v>920</c:v>
                </c:pt>
                <c:pt idx="135">
                  <c:v>921</c:v>
                </c:pt>
                <c:pt idx="136">
                  <c:v>922</c:v>
                </c:pt>
                <c:pt idx="137">
                  <c:v>923</c:v>
                </c:pt>
                <c:pt idx="138">
                  <c:v>924</c:v>
                </c:pt>
                <c:pt idx="139">
                  <c:v>925</c:v>
                </c:pt>
                <c:pt idx="140">
                  <c:v>926</c:v>
                </c:pt>
                <c:pt idx="141">
                  <c:v>927</c:v>
                </c:pt>
                <c:pt idx="142">
                  <c:v>928</c:v>
                </c:pt>
                <c:pt idx="143">
                  <c:v>929</c:v>
                </c:pt>
                <c:pt idx="144">
                  <c:v>930</c:v>
                </c:pt>
                <c:pt idx="145">
                  <c:v>931</c:v>
                </c:pt>
                <c:pt idx="146">
                  <c:v>932</c:v>
                </c:pt>
                <c:pt idx="147">
                  <c:v>933</c:v>
                </c:pt>
                <c:pt idx="148">
                  <c:v>934</c:v>
                </c:pt>
                <c:pt idx="149">
                  <c:v>935</c:v>
                </c:pt>
                <c:pt idx="150">
                  <c:v>936</c:v>
                </c:pt>
                <c:pt idx="151">
                  <c:v>937</c:v>
                </c:pt>
                <c:pt idx="152">
                  <c:v>938</c:v>
                </c:pt>
                <c:pt idx="153">
                  <c:v>939</c:v>
                </c:pt>
                <c:pt idx="154">
                  <c:v>940</c:v>
                </c:pt>
                <c:pt idx="155">
                  <c:v>941</c:v>
                </c:pt>
                <c:pt idx="156">
                  <c:v>942</c:v>
                </c:pt>
                <c:pt idx="157">
                  <c:v>943</c:v>
                </c:pt>
                <c:pt idx="158">
                  <c:v>944</c:v>
                </c:pt>
                <c:pt idx="159">
                  <c:v>945</c:v>
                </c:pt>
                <c:pt idx="160">
                  <c:v>946</c:v>
                </c:pt>
                <c:pt idx="161">
                  <c:v>947</c:v>
                </c:pt>
                <c:pt idx="162">
                  <c:v>948</c:v>
                </c:pt>
                <c:pt idx="163">
                  <c:v>949</c:v>
                </c:pt>
                <c:pt idx="164">
                  <c:v>950</c:v>
                </c:pt>
                <c:pt idx="165">
                  <c:v>951</c:v>
                </c:pt>
                <c:pt idx="166">
                  <c:v>952</c:v>
                </c:pt>
                <c:pt idx="167">
                  <c:v>953</c:v>
                </c:pt>
                <c:pt idx="168">
                  <c:v>954</c:v>
                </c:pt>
                <c:pt idx="169">
                  <c:v>955</c:v>
                </c:pt>
                <c:pt idx="170">
                  <c:v>956</c:v>
                </c:pt>
                <c:pt idx="171">
                  <c:v>957</c:v>
                </c:pt>
                <c:pt idx="172">
                  <c:v>958</c:v>
                </c:pt>
                <c:pt idx="173">
                  <c:v>959</c:v>
                </c:pt>
                <c:pt idx="174">
                  <c:v>960</c:v>
                </c:pt>
                <c:pt idx="175">
                  <c:v>961</c:v>
                </c:pt>
                <c:pt idx="176">
                  <c:v>962</c:v>
                </c:pt>
                <c:pt idx="177">
                  <c:v>963</c:v>
                </c:pt>
                <c:pt idx="178">
                  <c:v>964</c:v>
                </c:pt>
                <c:pt idx="179">
                  <c:v>965</c:v>
                </c:pt>
                <c:pt idx="180">
                  <c:v>966</c:v>
                </c:pt>
                <c:pt idx="181">
                  <c:v>967</c:v>
                </c:pt>
                <c:pt idx="182">
                  <c:v>968</c:v>
                </c:pt>
                <c:pt idx="183">
                  <c:v>969</c:v>
                </c:pt>
                <c:pt idx="184">
                  <c:v>970</c:v>
                </c:pt>
                <c:pt idx="185">
                  <c:v>971</c:v>
                </c:pt>
                <c:pt idx="186">
                  <c:v>972</c:v>
                </c:pt>
                <c:pt idx="187">
                  <c:v>973</c:v>
                </c:pt>
                <c:pt idx="188">
                  <c:v>974</c:v>
                </c:pt>
                <c:pt idx="189">
                  <c:v>975</c:v>
                </c:pt>
                <c:pt idx="190">
                  <c:v>976</c:v>
                </c:pt>
                <c:pt idx="191">
                  <c:v>977</c:v>
                </c:pt>
                <c:pt idx="192">
                  <c:v>978</c:v>
                </c:pt>
                <c:pt idx="193">
                  <c:v>979</c:v>
                </c:pt>
                <c:pt idx="194">
                  <c:v>980</c:v>
                </c:pt>
                <c:pt idx="195">
                  <c:v>981</c:v>
                </c:pt>
                <c:pt idx="196">
                  <c:v>982</c:v>
                </c:pt>
                <c:pt idx="197">
                  <c:v>983</c:v>
                </c:pt>
                <c:pt idx="198">
                  <c:v>984</c:v>
                </c:pt>
                <c:pt idx="199">
                  <c:v>985</c:v>
                </c:pt>
                <c:pt idx="200">
                  <c:v>986</c:v>
                </c:pt>
                <c:pt idx="201">
                  <c:v>987</c:v>
                </c:pt>
                <c:pt idx="202">
                  <c:v>988</c:v>
                </c:pt>
                <c:pt idx="203">
                  <c:v>989</c:v>
                </c:pt>
                <c:pt idx="204">
                  <c:v>990</c:v>
                </c:pt>
                <c:pt idx="205">
                  <c:v>991</c:v>
                </c:pt>
                <c:pt idx="206">
                  <c:v>992</c:v>
                </c:pt>
                <c:pt idx="207">
                  <c:v>993</c:v>
                </c:pt>
                <c:pt idx="208">
                  <c:v>994</c:v>
                </c:pt>
                <c:pt idx="209">
                  <c:v>995</c:v>
                </c:pt>
                <c:pt idx="210">
                  <c:v>996</c:v>
                </c:pt>
                <c:pt idx="211">
                  <c:v>997</c:v>
                </c:pt>
                <c:pt idx="212">
                  <c:v>998</c:v>
                </c:pt>
                <c:pt idx="213">
                  <c:v>999</c:v>
                </c:pt>
                <c:pt idx="214">
                  <c:v>1000</c:v>
                </c:pt>
              </c:numCache>
            </c:numRef>
          </c:xVal>
          <c:yVal>
            <c:numRef>
              <c:f>Graph!$E$788:$E$1000</c:f>
              <c:numCache>
                <c:formatCode>General</c:formatCode>
                <c:ptCount val="213"/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23-49F5-B57E-4879A45F86D5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Graph!$A$787:$A$1001</c:f>
              <c:numCache>
                <c:formatCode>General</c:formatCode>
                <c:ptCount val="215"/>
                <c:pt idx="0">
                  <c:v>786</c:v>
                </c:pt>
                <c:pt idx="1">
                  <c:v>787</c:v>
                </c:pt>
                <c:pt idx="2">
                  <c:v>788</c:v>
                </c:pt>
                <c:pt idx="3">
                  <c:v>789</c:v>
                </c:pt>
                <c:pt idx="4">
                  <c:v>790</c:v>
                </c:pt>
                <c:pt idx="5">
                  <c:v>791</c:v>
                </c:pt>
                <c:pt idx="6">
                  <c:v>792</c:v>
                </c:pt>
                <c:pt idx="7">
                  <c:v>793</c:v>
                </c:pt>
                <c:pt idx="8">
                  <c:v>794</c:v>
                </c:pt>
                <c:pt idx="9">
                  <c:v>795</c:v>
                </c:pt>
                <c:pt idx="10">
                  <c:v>796</c:v>
                </c:pt>
                <c:pt idx="11">
                  <c:v>797</c:v>
                </c:pt>
                <c:pt idx="12">
                  <c:v>798</c:v>
                </c:pt>
                <c:pt idx="13">
                  <c:v>799</c:v>
                </c:pt>
                <c:pt idx="14">
                  <c:v>800</c:v>
                </c:pt>
                <c:pt idx="15">
                  <c:v>801</c:v>
                </c:pt>
                <c:pt idx="16">
                  <c:v>802</c:v>
                </c:pt>
                <c:pt idx="17">
                  <c:v>803</c:v>
                </c:pt>
                <c:pt idx="18">
                  <c:v>804</c:v>
                </c:pt>
                <c:pt idx="19">
                  <c:v>805</c:v>
                </c:pt>
                <c:pt idx="20">
                  <c:v>806</c:v>
                </c:pt>
                <c:pt idx="21">
                  <c:v>807</c:v>
                </c:pt>
                <c:pt idx="22">
                  <c:v>808</c:v>
                </c:pt>
                <c:pt idx="23">
                  <c:v>809</c:v>
                </c:pt>
                <c:pt idx="24">
                  <c:v>810</c:v>
                </c:pt>
                <c:pt idx="25">
                  <c:v>811</c:v>
                </c:pt>
                <c:pt idx="26">
                  <c:v>812</c:v>
                </c:pt>
                <c:pt idx="27">
                  <c:v>813</c:v>
                </c:pt>
                <c:pt idx="28">
                  <c:v>814</c:v>
                </c:pt>
                <c:pt idx="29">
                  <c:v>815</c:v>
                </c:pt>
                <c:pt idx="30">
                  <c:v>816</c:v>
                </c:pt>
                <c:pt idx="31">
                  <c:v>817</c:v>
                </c:pt>
                <c:pt idx="32">
                  <c:v>818</c:v>
                </c:pt>
                <c:pt idx="33">
                  <c:v>819</c:v>
                </c:pt>
                <c:pt idx="34">
                  <c:v>820</c:v>
                </c:pt>
                <c:pt idx="35">
                  <c:v>821</c:v>
                </c:pt>
                <c:pt idx="36">
                  <c:v>822</c:v>
                </c:pt>
                <c:pt idx="37">
                  <c:v>823</c:v>
                </c:pt>
                <c:pt idx="38">
                  <c:v>824</c:v>
                </c:pt>
                <c:pt idx="39">
                  <c:v>825</c:v>
                </c:pt>
                <c:pt idx="40">
                  <c:v>826</c:v>
                </c:pt>
                <c:pt idx="41">
                  <c:v>827</c:v>
                </c:pt>
                <c:pt idx="42">
                  <c:v>828</c:v>
                </c:pt>
                <c:pt idx="43">
                  <c:v>829</c:v>
                </c:pt>
                <c:pt idx="44">
                  <c:v>830</c:v>
                </c:pt>
                <c:pt idx="45">
                  <c:v>831</c:v>
                </c:pt>
                <c:pt idx="46">
                  <c:v>832</c:v>
                </c:pt>
                <c:pt idx="47">
                  <c:v>833</c:v>
                </c:pt>
                <c:pt idx="48">
                  <c:v>834</c:v>
                </c:pt>
                <c:pt idx="49">
                  <c:v>835</c:v>
                </c:pt>
                <c:pt idx="50">
                  <c:v>836</c:v>
                </c:pt>
                <c:pt idx="51">
                  <c:v>837</c:v>
                </c:pt>
                <c:pt idx="52">
                  <c:v>838</c:v>
                </c:pt>
                <c:pt idx="53">
                  <c:v>839</c:v>
                </c:pt>
                <c:pt idx="54">
                  <c:v>840</c:v>
                </c:pt>
                <c:pt idx="55">
                  <c:v>841</c:v>
                </c:pt>
                <c:pt idx="56">
                  <c:v>842</c:v>
                </c:pt>
                <c:pt idx="57">
                  <c:v>843</c:v>
                </c:pt>
                <c:pt idx="58">
                  <c:v>844</c:v>
                </c:pt>
                <c:pt idx="59">
                  <c:v>845</c:v>
                </c:pt>
                <c:pt idx="60">
                  <c:v>846</c:v>
                </c:pt>
                <c:pt idx="61">
                  <c:v>847</c:v>
                </c:pt>
                <c:pt idx="62">
                  <c:v>848</c:v>
                </c:pt>
                <c:pt idx="63">
                  <c:v>849</c:v>
                </c:pt>
                <c:pt idx="64">
                  <c:v>850</c:v>
                </c:pt>
                <c:pt idx="65">
                  <c:v>851</c:v>
                </c:pt>
                <c:pt idx="66">
                  <c:v>852</c:v>
                </c:pt>
                <c:pt idx="67">
                  <c:v>853</c:v>
                </c:pt>
                <c:pt idx="68">
                  <c:v>854</c:v>
                </c:pt>
                <c:pt idx="69">
                  <c:v>855</c:v>
                </c:pt>
                <c:pt idx="70">
                  <c:v>856</c:v>
                </c:pt>
                <c:pt idx="71">
                  <c:v>857</c:v>
                </c:pt>
                <c:pt idx="72">
                  <c:v>858</c:v>
                </c:pt>
                <c:pt idx="73">
                  <c:v>859</c:v>
                </c:pt>
                <c:pt idx="74">
                  <c:v>860</c:v>
                </c:pt>
                <c:pt idx="75">
                  <c:v>861</c:v>
                </c:pt>
                <c:pt idx="76">
                  <c:v>862</c:v>
                </c:pt>
                <c:pt idx="77">
                  <c:v>863</c:v>
                </c:pt>
                <c:pt idx="78">
                  <c:v>864</c:v>
                </c:pt>
                <c:pt idx="79">
                  <c:v>865</c:v>
                </c:pt>
                <c:pt idx="80">
                  <c:v>866</c:v>
                </c:pt>
                <c:pt idx="81">
                  <c:v>867</c:v>
                </c:pt>
                <c:pt idx="82">
                  <c:v>868</c:v>
                </c:pt>
                <c:pt idx="83">
                  <c:v>869</c:v>
                </c:pt>
                <c:pt idx="84">
                  <c:v>870</c:v>
                </c:pt>
                <c:pt idx="85">
                  <c:v>871</c:v>
                </c:pt>
                <c:pt idx="86">
                  <c:v>872</c:v>
                </c:pt>
                <c:pt idx="87">
                  <c:v>873</c:v>
                </c:pt>
                <c:pt idx="88">
                  <c:v>874</c:v>
                </c:pt>
                <c:pt idx="89">
                  <c:v>875</c:v>
                </c:pt>
                <c:pt idx="90">
                  <c:v>876</c:v>
                </c:pt>
                <c:pt idx="91">
                  <c:v>877</c:v>
                </c:pt>
                <c:pt idx="92">
                  <c:v>878</c:v>
                </c:pt>
                <c:pt idx="93">
                  <c:v>879</c:v>
                </c:pt>
                <c:pt idx="94">
                  <c:v>880</c:v>
                </c:pt>
                <c:pt idx="95">
                  <c:v>881</c:v>
                </c:pt>
                <c:pt idx="96">
                  <c:v>882</c:v>
                </c:pt>
                <c:pt idx="97">
                  <c:v>883</c:v>
                </c:pt>
                <c:pt idx="98">
                  <c:v>884</c:v>
                </c:pt>
                <c:pt idx="99">
                  <c:v>885</c:v>
                </c:pt>
                <c:pt idx="100">
                  <c:v>886</c:v>
                </c:pt>
                <c:pt idx="101">
                  <c:v>887</c:v>
                </c:pt>
                <c:pt idx="102">
                  <c:v>888</c:v>
                </c:pt>
                <c:pt idx="103">
                  <c:v>889</c:v>
                </c:pt>
                <c:pt idx="104">
                  <c:v>890</c:v>
                </c:pt>
                <c:pt idx="105">
                  <c:v>891</c:v>
                </c:pt>
                <c:pt idx="106">
                  <c:v>892</c:v>
                </c:pt>
                <c:pt idx="107">
                  <c:v>893</c:v>
                </c:pt>
                <c:pt idx="108">
                  <c:v>894</c:v>
                </c:pt>
                <c:pt idx="109">
                  <c:v>895</c:v>
                </c:pt>
                <c:pt idx="110">
                  <c:v>896</c:v>
                </c:pt>
                <c:pt idx="111">
                  <c:v>897</c:v>
                </c:pt>
                <c:pt idx="112">
                  <c:v>898</c:v>
                </c:pt>
                <c:pt idx="113">
                  <c:v>899</c:v>
                </c:pt>
                <c:pt idx="114">
                  <c:v>900</c:v>
                </c:pt>
                <c:pt idx="115">
                  <c:v>901</c:v>
                </c:pt>
                <c:pt idx="116">
                  <c:v>902</c:v>
                </c:pt>
                <c:pt idx="117">
                  <c:v>903</c:v>
                </c:pt>
                <c:pt idx="118">
                  <c:v>904</c:v>
                </c:pt>
                <c:pt idx="119">
                  <c:v>905</c:v>
                </c:pt>
                <c:pt idx="120">
                  <c:v>906</c:v>
                </c:pt>
                <c:pt idx="121">
                  <c:v>907</c:v>
                </c:pt>
                <c:pt idx="122">
                  <c:v>908</c:v>
                </c:pt>
                <c:pt idx="123">
                  <c:v>909</c:v>
                </c:pt>
                <c:pt idx="124">
                  <c:v>910</c:v>
                </c:pt>
                <c:pt idx="125">
                  <c:v>911</c:v>
                </c:pt>
                <c:pt idx="126">
                  <c:v>912</c:v>
                </c:pt>
                <c:pt idx="127">
                  <c:v>913</c:v>
                </c:pt>
                <c:pt idx="128">
                  <c:v>914</c:v>
                </c:pt>
                <c:pt idx="129">
                  <c:v>915</c:v>
                </c:pt>
                <c:pt idx="130">
                  <c:v>916</c:v>
                </c:pt>
                <c:pt idx="131">
                  <c:v>917</c:v>
                </c:pt>
                <c:pt idx="132">
                  <c:v>918</c:v>
                </c:pt>
                <c:pt idx="133">
                  <c:v>919</c:v>
                </c:pt>
                <c:pt idx="134">
                  <c:v>920</c:v>
                </c:pt>
                <c:pt idx="135">
                  <c:v>921</c:v>
                </c:pt>
                <c:pt idx="136">
                  <c:v>922</c:v>
                </c:pt>
                <c:pt idx="137">
                  <c:v>923</c:v>
                </c:pt>
                <c:pt idx="138">
                  <c:v>924</c:v>
                </c:pt>
                <c:pt idx="139">
                  <c:v>925</c:v>
                </c:pt>
                <c:pt idx="140">
                  <c:v>926</c:v>
                </c:pt>
                <c:pt idx="141">
                  <c:v>927</c:v>
                </c:pt>
                <c:pt idx="142">
                  <c:v>928</c:v>
                </c:pt>
                <c:pt idx="143">
                  <c:v>929</c:v>
                </c:pt>
                <c:pt idx="144">
                  <c:v>930</c:v>
                </c:pt>
                <c:pt idx="145">
                  <c:v>931</c:v>
                </c:pt>
                <c:pt idx="146">
                  <c:v>932</c:v>
                </c:pt>
                <c:pt idx="147">
                  <c:v>933</c:v>
                </c:pt>
                <c:pt idx="148">
                  <c:v>934</c:v>
                </c:pt>
                <c:pt idx="149">
                  <c:v>935</c:v>
                </c:pt>
                <c:pt idx="150">
                  <c:v>936</c:v>
                </c:pt>
                <c:pt idx="151">
                  <c:v>937</c:v>
                </c:pt>
                <c:pt idx="152">
                  <c:v>938</c:v>
                </c:pt>
                <c:pt idx="153">
                  <c:v>939</c:v>
                </c:pt>
                <c:pt idx="154">
                  <c:v>940</c:v>
                </c:pt>
                <c:pt idx="155">
                  <c:v>941</c:v>
                </c:pt>
                <c:pt idx="156">
                  <c:v>942</c:v>
                </c:pt>
                <c:pt idx="157">
                  <c:v>943</c:v>
                </c:pt>
                <c:pt idx="158">
                  <c:v>944</c:v>
                </c:pt>
                <c:pt idx="159">
                  <c:v>945</c:v>
                </c:pt>
                <c:pt idx="160">
                  <c:v>946</c:v>
                </c:pt>
                <c:pt idx="161">
                  <c:v>947</c:v>
                </c:pt>
                <c:pt idx="162">
                  <c:v>948</c:v>
                </c:pt>
                <c:pt idx="163">
                  <c:v>949</c:v>
                </c:pt>
                <c:pt idx="164">
                  <c:v>950</c:v>
                </c:pt>
                <c:pt idx="165">
                  <c:v>951</c:v>
                </c:pt>
                <c:pt idx="166">
                  <c:v>952</c:v>
                </c:pt>
                <c:pt idx="167">
                  <c:v>953</c:v>
                </c:pt>
                <c:pt idx="168">
                  <c:v>954</c:v>
                </c:pt>
                <c:pt idx="169">
                  <c:v>955</c:v>
                </c:pt>
                <c:pt idx="170">
                  <c:v>956</c:v>
                </c:pt>
                <c:pt idx="171">
                  <c:v>957</c:v>
                </c:pt>
                <c:pt idx="172">
                  <c:v>958</c:v>
                </c:pt>
                <c:pt idx="173">
                  <c:v>959</c:v>
                </c:pt>
                <c:pt idx="174">
                  <c:v>960</c:v>
                </c:pt>
                <c:pt idx="175">
                  <c:v>961</c:v>
                </c:pt>
                <c:pt idx="176">
                  <c:v>962</c:v>
                </c:pt>
                <c:pt idx="177">
                  <c:v>963</c:v>
                </c:pt>
                <c:pt idx="178">
                  <c:v>964</c:v>
                </c:pt>
                <c:pt idx="179">
                  <c:v>965</c:v>
                </c:pt>
                <c:pt idx="180">
                  <c:v>966</c:v>
                </c:pt>
                <c:pt idx="181">
                  <c:v>967</c:v>
                </c:pt>
                <c:pt idx="182">
                  <c:v>968</c:v>
                </c:pt>
                <c:pt idx="183">
                  <c:v>969</c:v>
                </c:pt>
                <c:pt idx="184">
                  <c:v>970</c:v>
                </c:pt>
                <c:pt idx="185">
                  <c:v>971</c:v>
                </c:pt>
                <c:pt idx="186">
                  <c:v>972</c:v>
                </c:pt>
                <c:pt idx="187">
                  <c:v>973</c:v>
                </c:pt>
                <c:pt idx="188">
                  <c:v>974</c:v>
                </c:pt>
                <c:pt idx="189">
                  <c:v>975</c:v>
                </c:pt>
                <c:pt idx="190">
                  <c:v>976</c:v>
                </c:pt>
                <c:pt idx="191">
                  <c:v>977</c:v>
                </c:pt>
                <c:pt idx="192">
                  <c:v>978</c:v>
                </c:pt>
                <c:pt idx="193">
                  <c:v>979</c:v>
                </c:pt>
                <c:pt idx="194">
                  <c:v>980</c:v>
                </c:pt>
                <c:pt idx="195">
                  <c:v>981</c:v>
                </c:pt>
                <c:pt idx="196">
                  <c:v>982</c:v>
                </c:pt>
                <c:pt idx="197">
                  <c:v>983</c:v>
                </c:pt>
                <c:pt idx="198">
                  <c:v>984</c:v>
                </c:pt>
                <c:pt idx="199">
                  <c:v>985</c:v>
                </c:pt>
                <c:pt idx="200">
                  <c:v>986</c:v>
                </c:pt>
                <c:pt idx="201">
                  <c:v>987</c:v>
                </c:pt>
                <c:pt idx="202">
                  <c:v>988</c:v>
                </c:pt>
                <c:pt idx="203">
                  <c:v>989</c:v>
                </c:pt>
                <c:pt idx="204">
                  <c:v>990</c:v>
                </c:pt>
                <c:pt idx="205">
                  <c:v>991</c:v>
                </c:pt>
                <c:pt idx="206">
                  <c:v>992</c:v>
                </c:pt>
                <c:pt idx="207">
                  <c:v>993</c:v>
                </c:pt>
                <c:pt idx="208">
                  <c:v>994</c:v>
                </c:pt>
                <c:pt idx="209">
                  <c:v>995</c:v>
                </c:pt>
                <c:pt idx="210">
                  <c:v>996</c:v>
                </c:pt>
                <c:pt idx="211">
                  <c:v>997</c:v>
                </c:pt>
                <c:pt idx="212">
                  <c:v>998</c:v>
                </c:pt>
                <c:pt idx="213">
                  <c:v>999</c:v>
                </c:pt>
                <c:pt idx="214">
                  <c:v>1000</c:v>
                </c:pt>
              </c:numCache>
            </c:numRef>
          </c:xVal>
          <c:yVal>
            <c:numRef>
              <c:f>Graph!$G$788:$G$1000</c:f>
              <c:numCache>
                <c:formatCode>General</c:formatCode>
                <c:ptCount val="2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23-49F5-B57E-4879A45F86D5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Graph!$A$787:$A$1001</c:f>
              <c:numCache>
                <c:formatCode>General</c:formatCode>
                <c:ptCount val="215"/>
                <c:pt idx="0">
                  <c:v>786</c:v>
                </c:pt>
                <c:pt idx="1">
                  <c:v>787</c:v>
                </c:pt>
                <c:pt idx="2">
                  <c:v>788</c:v>
                </c:pt>
                <c:pt idx="3">
                  <c:v>789</c:v>
                </c:pt>
                <c:pt idx="4">
                  <c:v>790</c:v>
                </c:pt>
                <c:pt idx="5">
                  <c:v>791</c:v>
                </c:pt>
                <c:pt idx="6">
                  <c:v>792</c:v>
                </c:pt>
                <c:pt idx="7">
                  <c:v>793</c:v>
                </c:pt>
                <c:pt idx="8">
                  <c:v>794</c:v>
                </c:pt>
                <c:pt idx="9">
                  <c:v>795</c:v>
                </c:pt>
                <c:pt idx="10">
                  <c:v>796</c:v>
                </c:pt>
                <c:pt idx="11">
                  <c:v>797</c:v>
                </c:pt>
                <c:pt idx="12">
                  <c:v>798</c:v>
                </c:pt>
                <c:pt idx="13">
                  <c:v>799</c:v>
                </c:pt>
                <c:pt idx="14">
                  <c:v>800</c:v>
                </c:pt>
                <c:pt idx="15">
                  <c:v>801</c:v>
                </c:pt>
                <c:pt idx="16">
                  <c:v>802</c:v>
                </c:pt>
                <c:pt idx="17">
                  <c:v>803</c:v>
                </c:pt>
                <c:pt idx="18">
                  <c:v>804</c:v>
                </c:pt>
                <c:pt idx="19">
                  <c:v>805</c:v>
                </c:pt>
                <c:pt idx="20">
                  <c:v>806</c:v>
                </c:pt>
                <c:pt idx="21">
                  <c:v>807</c:v>
                </c:pt>
                <c:pt idx="22">
                  <c:v>808</c:v>
                </c:pt>
                <c:pt idx="23">
                  <c:v>809</c:v>
                </c:pt>
                <c:pt idx="24">
                  <c:v>810</c:v>
                </c:pt>
                <c:pt idx="25">
                  <c:v>811</c:v>
                </c:pt>
                <c:pt idx="26">
                  <c:v>812</c:v>
                </c:pt>
                <c:pt idx="27">
                  <c:v>813</c:v>
                </c:pt>
                <c:pt idx="28">
                  <c:v>814</c:v>
                </c:pt>
                <c:pt idx="29">
                  <c:v>815</c:v>
                </c:pt>
                <c:pt idx="30">
                  <c:v>816</c:v>
                </c:pt>
                <c:pt idx="31">
                  <c:v>817</c:v>
                </c:pt>
                <c:pt idx="32">
                  <c:v>818</c:v>
                </c:pt>
                <c:pt idx="33">
                  <c:v>819</c:v>
                </c:pt>
                <c:pt idx="34">
                  <c:v>820</c:v>
                </c:pt>
                <c:pt idx="35">
                  <c:v>821</c:v>
                </c:pt>
                <c:pt idx="36">
                  <c:v>822</c:v>
                </c:pt>
                <c:pt idx="37">
                  <c:v>823</c:v>
                </c:pt>
                <c:pt idx="38">
                  <c:v>824</c:v>
                </c:pt>
                <c:pt idx="39">
                  <c:v>825</c:v>
                </c:pt>
                <c:pt idx="40">
                  <c:v>826</c:v>
                </c:pt>
                <c:pt idx="41">
                  <c:v>827</c:v>
                </c:pt>
                <c:pt idx="42">
                  <c:v>828</c:v>
                </c:pt>
                <c:pt idx="43">
                  <c:v>829</c:v>
                </c:pt>
                <c:pt idx="44">
                  <c:v>830</c:v>
                </c:pt>
                <c:pt idx="45">
                  <c:v>831</c:v>
                </c:pt>
                <c:pt idx="46">
                  <c:v>832</c:v>
                </c:pt>
                <c:pt idx="47">
                  <c:v>833</c:v>
                </c:pt>
                <c:pt idx="48">
                  <c:v>834</c:v>
                </c:pt>
                <c:pt idx="49">
                  <c:v>835</c:v>
                </c:pt>
                <c:pt idx="50">
                  <c:v>836</c:v>
                </c:pt>
                <c:pt idx="51">
                  <c:v>837</c:v>
                </c:pt>
                <c:pt idx="52">
                  <c:v>838</c:v>
                </c:pt>
                <c:pt idx="53">
                  <c:v>839</c:v>
                </c:pt>
                <c:pt idx="54">
                  <c:v>840</c:v>
                </c:pt>
                <c:pt idx="55">
                  <c:v>841</c:v>
                </c:pt>
                <c:pt idx="56">
                  <c:v>842</c:v>
                </c:pt>
                <c:pt idx="57">
                  <c:v>843</c:v>
                </c:pt>
                <c:pt idx="58">
                  <c:v>844</c:v>
                </c:pt>
                <c:pt idx="59">
                  <c:v>845</c:v>
                </c:pt>
                <c:pt idx="60">
                  <c:v>846</c:v>
                </c:pt>
                <c:pt idx="61">
                  <c:v>847</c:v>
                </c:pt>
                <c:pt idx="62">
                  <c:v>848</c:v>
                </c:pt>
                <c:pt idx="63">
                  <c:v>849</c:v>
                </c:pt>
                <c:pt idx="64">
                  <c:v>850</c:v>
                </c:pt>
                <c:pt idx="65">
                  <c:v>851</c:v>
                </c:pt>
                <c:pt idx="66">
                  <c:v>852</c:v>
                </c:pt>
                <c:pt idx="67">
                  <c:v>853</c:v>
                </c:pt>
                <c:pt idx="68">
                  <c:v>854</c:v>
                </c:pt>
                <c:pt idx="69">
                  <c:v>855</c:v>
                </c:pt>
                <c:pt idx="70">
                  <c:v>856</c:v>
                </c:pt>
                <c:pt idx="71">
                  <c:v>857</c:v>
                </c:pt>
                <c:pt idx="72">
                  <c:v>858</c:v>
                </c:pt>
                <c:pt idx="73">
                  <c:v>859</c:v>
                </c:pt>
                <c:pt idx="74">
                  <c:v>860</c:v>
                </c:pt>
                <c:pt idx="75">
                  <c:v>861</c:v>
                </c:pt>
                <c:pt idx="76">
                  <c:v>862</c:v>
                </c:pt>
                <c:pt idx="77">
                  <c:v>863</c:v>
                </c:pt>
                <c:pt idx="78">
                  <c:v>864</c:v>
                </c:pt>
                <c:pt idx="79">
                  <c:v>865</c:v>
                </c:pt>
                <c:pt idx="80">
                  <c:v>866</c:v>
                </c:pt>
                <c:pt idx="81">
                  <c:v>867</c:v>
                </c:pt>
                <c:pt idx="82">
                  <c:v>868</c:v>
                </c:pt>
                <c:pt idx="83">
                  <c:v>869</c:v>
                </c:pt>
                <c:pt idx="84">
                  <c:v>870</c:v>
                </c:pt>
                <c:pt idx="85">
                  <c:v>871</c:v>
                </c:pt>
                <c:pt idx="86">
                  <c:v>872</c:v>
                </c:pt>
                <c:pt idx="87">
                  <c:v>873</c:v>
                </c:pt>
                <c:pt idx="88">
                  <c:v>874</c:v>
                </c:pt>
                <c:pt idx="89">
                  <c:v>875</c:v>
                </c:pt>
                <c:pt idx="90">
                  <c:v>876</c:v>
                </c:pt>
                <c:pt idx="91">
                  <c:v>877</c:v>
                </c:pt>
                <c:pt idx="92">
                  <c:v>878</c:v>
                </c:pt>
                <c:pt idx="93">
                  <c:v>879</c:v>
                </c:pt>
                <c:pt idx="94">
                  <c:v>880</c:v>
                </c:pt>
                <c:pt idx="95">
                  <c:v>881</c:v>
                </c:pt>
                <c:pt idx="96">
                  <c:v>882</c:v>
                </c:pt>
                <c:pt idx="97">
                  <c:v>883</c:v>
                </c:pt>
                <c:pt idx="98">
                  <c:v>884</c:v>
                </c:pt>
                <c:pt idx="99">
                  <c:v>885</c:v>
                </c:pt>
                <c:pt idx="100">
                  <c:v>886</c:v>
                </c:pt>
                <c:pt idx="101">
                  <c:v>887</c:v>
                </c:pt>
                <c:pt idx="102">
                  <c:v>888</c:v>
                </c:pt>
                <c:pt idx="103">
                  <c:v>889</c:v>
                </c:pt>
                <c:pt idx="104">
                  <c:v>890</c:v>
                </c:pt>
                <c:pt idx="105">
                  <c:v>891</c:v>
                </c:pt>
                <c:pt idx="106">
                  <c:v>892</c:v>
                </c:pt>
                <c:pt idx="107">
                  <c:v>893</c:v>
                </c:pt>
                <c:pt idx="108">
                  <c:v>894</c:v>
                </c:pt>
                <c:pt idx="109">
                  <c:v>895</c:v>
                </c:pt>
                <c:pt idx="110">
                  <c:v>896</c:v>
                </c:pt>
                <c:pt idx="111">
                  <c:v>897</c:v>
                </c:pt>
                <c:pt idx="112">
                  <c:v>898</c:v>
                </c:pt>
                <c:pt idx="113">
                  <c:v>899</c:v>
                </c:pt>
                <c:pt idx="114">
                  <c:v>900</c:v>
                </c:pt>
                <c:pt idx="115">
                  <c:v>901</c:v>
                </c:pt>
                <c:pt idx="116">
                  <c:v>902</c:v>
                </c:pt>
                <c:pt idx="117">
                  <c:v>903</c:v>
                </c:pt>
                <c:pt idx="118">
                  <c:v>904</c:v>
                </c:pt>
                <c:pt idx="119">
                  <c:v>905</c:v>
                </c:pt>
                <c:pt idx="120">
                  <c:v>906</c:v>
                </c:pt>
                <c:pt idx="121">
                  <c:v>907</c:v>
                </c:pt>
                <c:pt idx="122">
                  <c:v>908</c:v>
                </c:pt>
                <c:pt idx="123">
                  <c:v>909</c:v>
                </c:pt>
                <c:pt idx="124">
                  <c:v>910</c:v>
                </c:pt>
                <c:pt idx="125">
                  <c:v>911</c:v>
                </c:pt>
                <c:pt idx="126">
                  <c:v>912</c:v>
                </c:pt>
                <c:pt idx="127">
                  <c:v>913</c:v>
                </c:pt>
                <c:pt idx="128">
                  <c:v>914</c:v>
                </c:pt>
                <c:pt idx="129">
                  <c:v>915</c:v>
                </c:pt>
                <c:pt idx="130">
                  <c:v>916</c:v>
                </c:pt>
                <c:pt idx="131">
                  <c:v>917</c:v>
                </c:pt>
                <c:pt idx="132">
                  <c:v>918</c:v>
                </c:pt>
                <c:pt idx="133">
                  <c:v>919</c:v>
                </c:pt>
                <c:pt idx="134">
                  <c:v>920</c:v>
                </c:pt>
                <c:pt idx="135">
                  <c:v>921</c:v>
                </c:pt>
                <c:pt idx="136">
                  <c:v>922</c:v>
                </c:pt>
                <c:pt idx="137">
                  <c:v>923</c:v>
                </c:pt>
                <c:pt idx="138">
                  <c:v>924</c:v>
                </c:pt>
                <c:pt idx="139">
                  <c:v>925</c:v>
                </c:pt>
                <c:pt idx="140">
                  <c:v>926</c:v>
                </c:pt>
                <c:pt idx="141">
                  <c:v>927</c:v>
                </c:pt>
                <c:pt idx="142">
                  <c:v>928</c:v>
                </c:pt>
                <c:pt idx="143">
                  <c:v>929</c:v>
                </c:pt>
                <c:pt idx="144">
                  <c:v>930</c:v>
                </c:pt>
                <c:pt idx="145">
                  <c:v>931</c:v>
                </c:pt>
                <c:pt idx="146">
                  <c:v>932</c:v>
                </c:pt>
                <c:pt idx="147">
                  <c:v>933</c:v>
                </c:pt>
                <c:pt idx="148">
                  <c:v>934</c:v>
                </c:pt>
                <c:pt idx="149">
                  <c:v>935</c:v>
                </c:pt>
                <c:pt idx="150">
                  <c:v>936</c:v>
                </c:pt>
                <c:pt idx="151">
                  <c:v>937</c:v>
                </c:pt>
                <c:pt idx="152">
                  <c:v>938</c:v>
                </c:pt>
                <c:pt idx="153">
                  <c:v>939</c:v>
                </c:pt>
                <c:pt idx="154">
                  <c:v>940</c:v>
                </c:pt>
                <c:pt idx="155">
                  <c:v>941</c:v>
                </c:pt>
                <c:pt idx="156">
                  <c:v>942</c:v>
                </c:pt>
                <c:pt idx="157">
                  <c:v>943</c:v>
                </c:pt>
                <c:pt idx="158">
                  <c:v>944</c:v>
                </c:pt>
                <c:pt idx="159">
                  <c:v>945</c:v>
                </c:pt>
                <c:pt idx="160">
                  <c:v>946</c:v>
                </c:pt>
                <c:pt idx="161">
                  <c:v>947</c:v>
                </c:pt>
                <c:pt idx="162">
                  <c:v>948</c:v>
                </c:pt>
                <c:pt idx="163">
                  <c:v>949</c:v>
                </c:pt>
                <c:pt idx="164">
                  <c:v>950</c:v>
                </c:pt>
                <c:pt idx="165">
                  <c:v>951</c:v>
                </c:pt>
                <c:pt idx="166">
                  <c:v>952</c:v>
                </c:pt>
                <c:pt idx="167">
                  <c:v>953</c:v>
                </c:pt>
                <c:pt idx="168">
                  <c:v>954</c:v>
                </c:pt>
                <c:pt idx="169">
                  <c:v>955</c:v>
                </c:pt>
                <c:pt idx="170">
                  <c:v>956</c:v>
                </c:pt>
                <c:pt idx="171">
                  <c:v>957</c:v>
                </c:pt>
                <c:pt idx="172">
                  <c:v>958</c:v>
                </c:pt>
                <c:pt idx="173">
                  <c:v>959</c:v>
                </c:pt>
                <c:pt idx="174">
                  <c:v>960</c:v>
                </c:pt>
                <c:pt idx="175">
                  <c:v>961</c:v>
                </c:pt>
                <c:pt idx="176">
                  <c:v>962</c:v>
                </c:pt>
                <c:pt idx="177">
                  <c:v>963</c:v>
                </c:pt>
                <c:pt idx="178">
                  <c:v>964</c:v>
                </c:pt>
                <c:pt idx="179">
                  <c:v>965</c:v>
                </c:pt>
                <c:pt idx="180">
                  <c:v>966</c:v>
                </c:pt>
                <c:pt idx="181">
                  <c:v>967</c:v>
                </c:pt>
                <c:pt idx="182">
                  <c:v>968</c:v>
                </c:pt>
                <c:pt idx="183">
                  <c:v>969</c:v>
                </c:pt>
                <c:pt idx="184">
                  <c:v>970</c:v>
                </c:pt>
                <c:pt idx="185">
                  <c:v>971</c:v>
                </c:pt>
                <c:pt idx="186">
                  <c:v>972</c:v>
                </c:pt>
                <c:pt idx="187">
                  <c:v>973</c:v>
                </c:pt>
                <c:pt idx="188">
                  <c:v>974</c:v>
                </c:pt>
                <c:pt idx="189">
                  <c:v>975</c:v>
                </c:pt>
                <c:pt idx="190">
                  <c:v>976</c:v>
                </c:pt>
                <c:pt idx="191">
                  <c:v>977</c:v>
                </c:pt>
                <c:pt idx="192">
                  <c:v>978</c:v>
                </c:pt>
                <c:pt idx="193">
                  <c:v>979</c:v>
                </c:pt>
                <c:pt idx="194">
                  <c:v>980</c:v>
                </c:pt>
                <c:pt idx="195">
                  <c:v>981</c:v>
                </c:pt>
                <c:pt idx="196">
                  <c:v>982</c:v>
                </c:pt>
                <c:pt idx="197">
                  <c:v>983</c:v>
                </c:pt>
                <c:pt idx="198">
                  <c:v>984</c:v>
                </c:pt>
                <c:pt idx="199">
                  <c:v>985</c:v>
                </c:pt>
                <c:pt idx="200">
                  <c:v>986</c:v>
                </c:pt>
                <c:pt idx="201">
                  <c:v>987</c:v>
                </c:pt>
                <c:pt idx="202">
                  <c:v>988</c:v>
                </c:pt>
                <c:pt idx="203">
                  <c:v>989</c:v>
                </c:pt>
                <c:pt idx="204">
                  <c:v>990</c:v>
                </c:pt>
                <c:pt idx="205">
                  <c:v>991</c:v>
                </c:pt>
                <c:pt idx="206">
                  <c:v>992</c:v>
                </c:pt>
                <c:pt idx="207">
                  <c:v>993</c:v>
                </c:pt>
                <c:pt idx="208">
                  <c:v>994</c:v>
                </c:pt>
                <c:pt idx="209">
                  <c:v>995</c:v>
                </c:pt>
                <c:pt idx="210">
                  <c:v>996</c:v>
                </c:pt>
                <c:pt idx="211">
                  <c:v>997</c:v>
                </c:pt>
                <c:pt idx="212">
                  <c:v>998</c:v>
                </c:pt>
                <c:pt idx="213">
                  <c:v>999</c:v>
                </c:pt>
                <c:pt idx="214">
                  <c:v>1000</c:v>
                </c:pt>
              </c:numCache>
            </c:numRef>
          </c:xVal>
          <c:yVal>
            <c:numRef>
              <c:f>Graph!$H$788:$H$1000</c:f>
              <c:numCache>
                <c:formatCode>General</c:formatCode>
                <c:ptCount val="2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23-49F5-B57E-4879A45F8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517936"/>
        <c:axId val="1296532816"/>
      </c:scatterChart>
      <c:valAx>
        <c:axId val="1296517936"/>
        <c:scaling>
          <c:orientation val="minMax"/>
          <c:max val="1000"/>
          <c:min val="786"/>
        </c:scaling>
        <c:delete val="0"/>
        <c:axPos val="b"/>
        <c:numFmt formatCode="General" sourceLinked="1"/>
        <c:majorTickMark val="out"/>
        <c:minorTickMark val="none"/>
        <c:tickLblPos val="nextTo"/>
        <c:crossAx val="1296532816"/>
        <c:crosses val="autoZero"/>
        <c:crossBetween val="midCat"/>
      </c:valAx>
      <c:valAx>
        <c:axId val="12965328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965179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5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Graph!$A$1003:$A$1204</c:f>
              <c:numCache>
                <c:formatCode>General</c:formatCode>
                <c:ptCount val="202"/>
                <c:pt idx="0">
                  <c:v>1002</c:v>
                </c:pt>
                <c:pt idx="1">
                  <c:v>1003</c:v>
                </c:pt>
                <c:pt idx="2">
                  <c:v>1004</c:v>
                </c:pt>
                <c:pt idx="3">
                  <c:v>1005</c:v>
                </c:pt>
                <c:pt idx="4">
                  <c:v>1006</c:v>
                </c:pt>
                <c:pt idx="5">
                  <c:v>1007</c:v>
                </c:pt>
                <c:pt idx="6">
                  <c:v>1008</c:v>
                </c:pt>
                <c:pt idx="7">
                  <c:v>1009</c:v>
                </c:pt>
                <c:pt idx="8">
                  <c:v>1010</c:v>
                </c:pt>
                <c:pt idx="9">
                  <c:v>1011</c:v>
                </c:pt>
                <c:pt idx="10">
                  <c:v>1012</c:v>
                </c:pt>
                <c:pt idx="11">
                  <c:v>1013</c:v>
                </c:pt>
                <c:pt idx="12">
                  <c:v>1014</c:v>
                </c:pt>
                <c:pt idx="13">
                  <c:v>1015</c:v>
                </c:pt>
                <c:pt idx="14">
                  <c:v>1016</c:v>
                </c:pt>
                <c:pt idx="15">
                  <c:v>1017</c:v>
                </c:pt>
                <c:pt idx="16">
                  <c:v>1018</c:v>
                </c:pt>
                <c:pt idx="17">
                  <c:v>1019</c:v>
                </c:pt>
                <c:pt idx="18">
                  <c:v>1020</c:v>
                </c:pt>
                <c:pt idx="19">
                  <c:v>1021</c:v>
                </c:pt>
                <c:pt idx="20">
                  <c:v>1022</c:v>
                </c:pt>
                <c:pt idx="21">
                  <c:v>1023</c:v>
                </c:pt>
                <c:pt idx="22">
                  <c:v>1024</c:v>
                </c:pt>
                <c:pt idx="23">
                  <c:v>1025</c:v>
                </c:pt>
                <c:pt idx="24">
                  <c:v>1026</c:v>
                </c:pt>
                <c:pt idx="25">
                  <c:v>1027</c:v>
                </c:pt>
                <c:pt idx="26">
                  <c:v>1028</c:v>
                </c:pt>
                <c:pt idx="27">
                  <c:v>1029</c:v>
                </c:pt>
                <c:pt idx="28">
                  <c:v>1030</c:v>
                </c:pt>
                <c:pt idx="29">
                  <c:v>1031</c:v>
                </c:pt>
                <c:pt idx="30">
                  <c:v>1032</c:v>
                </c:pt>
                <c:pt idx="31">
                  <c:v>1033</c:v>
                </c:pt>
                <c:pt idx="32">
                  <c:v>1034</c:v>
                </c:pt>
                <c:pt idx="33">
                  <c:v>1035</c:v>
                </c:pt>
                <c:pt idx="34">
                  <c:v>1036</c:v>
                </c:pt>
                <c:pt idx="35">
                  <c:v>1037</c:v>
                </c:pt>
                <c:pt idx="36">
                  <c:v>1038</c:v>
                </c:pt>
                <c:pt idx="37">
                  <c:v>1039</c:v>
                </c:pt>
                <c:pt idx="38">
                  <c:v>1040</c:v>
                </c:pt>
                <c:pt idx="39">
                  <c:v>1041</c:v>
                </c:pt>
                <c:pt idx="40">
                  <c:v>1042</c:v>
                </c:pt>
                <c:pt idx="41">
                  <c:v>1043</c:v>
                </c:pt>
                <c:pt idx="42">
                  <c:v>1044</c:v>
                </c:pt>
                <c:pt idx="43">
                  <c:v>1045</c:v>
                </c:pt>
                <c:pt idx="44">
                  <c:v>1046</c:v>
                </c:pt>
                <c:pt idx="45">
                  <c:v>1047</c:v>
                </c:pt>
                <c:pt idx="46">
                  <c:v>1048</c:v>
                </c:pt>
                <c:pt idx="47">
                  <c:v>1049</c:v>
                </c:pt>
                <c:pt idx="48">
                  <c:v>1050</c:v>
                </c:pt>
                <c:pt idx="49">
                  <c:v>1051</c:v>
                </c:pt>
                <c:pt idx="50">
                  <c:v>1052</c:v>
                </c:pt>
                <c:pt idx="51">
                  <c:v>1053</c:v>
                </c:pt>
                <c:pt idx="52">
                  <c:v>1054</c:v>
                </c:pt>
                <c:pt idx="53">
                  <c:v>1055</c:v>
                </c:pt>
                <c:pt idx="54">
                  <c:v>1056</c:v>
                </c:pt>
                <c:pt idx="55">
                  <c:v>1057</c:v>
                </c:pt>
                <c:pt idx="56">
                  <c:v>1058</c:v>
                </c:pt>
                <c:pt idx="57">
                  <c:v>1059</c:v>
                </c:pt>
                <c:pt idx="58">
                  <c:v>1060</c:v>
                </c:pt>
                <c:pt idx="59">
                  <c:v>1061</c:v>
                </c:pt>
                <c:pt idx="60">
                  <c:v>1062</c:v>
                </c:pt>
                <c:pt idx="61">
                  <c:v>1063</c:v>
                </c:pt>
                <c:pt idx="62">
                  <c:v>1064</c:v>
                </c:pt>
                <c:pt idx="63">
                  <c:v>1065</c:v>
                </c:pt>
                <c:pt idx="64">
                  <c:v>1066</c:v>
                </c:pt>
                <c:pt idx="65">
                  <c:v>1067</c:v>
                </c:pt>
                <c:pt idx="66">
                  <c:v>1068</c:v>
                </c:pt>
                <c:pt idx="67">
                  <c:v>1069</c:v>
                </c:pt>
                <c:pt idx="68">
                  <c:v>1070</c:v>
                </c:pt>
                <c:pt idx="69">
                  <c:v>1071</c:v>
                </c:pt>
                <c:pt idx="70">
                  <c:v>1072</c:v>
                </c:pt>
                <c:pt idx="71">
                  <c:v>1073</c:v>
                </c:pt>
                <c:pt idx="72">
                  <c:v>1074</c:v>
                </c:pt>
                <c:pt idx="73">
                  <c:v>1075</c:v>
                </c:pt>
                <c:pt idx="74">
                  <c:v>1076</c:v>
                </c:pt>
                <c:pt idx="75">
                  <c:v>1077</c:v>
                </c:pt>
                <c:pt idx="76">
                  <c:v>1078</c:v>
                </c:pt>
                <c:pt idx="77">
                  <c:v>1079</c:v>
                </c:pt>
                <c:pt idx="78">
                  <c:v>1080</c:v>
                </c:pt>
                <c:pt idx="79">
                  <c:v>1081</c:v>
                </c:pt>
                <c:pt idx="80">
                  <c:v>1082</c:v>
                </c:pt>
                <c:pt idx="81">
                  <c:v>1083</c:v>
                </c:pt>
                <c:pt idx="82">
                  <c:v>1084</c:v>
                </c:pt>
                <c:pt idx="83">
                  <c:v>1085</c:v>
                </c:pt>
                <c:pt idx="84">
                  <c:v>1086</c:v>
                </c:pt>
                <c:pt idx="85">
                  <c:v>1087</c:v>
                </c:pt>
                <c:pt idx="86">
                  <c:v>1088</c:v>
                </c:pt>
                <c:pt idx="87">
                  <c:v>1089</c:v>
                </c:pt>
                <c:pt idx="88">
                  <c:v>1090</c:v>
                </c:pt>
                <c:pt idx="89">
                  <c:v>1091</c:v>
                </c:pt>
                <c:pt idx="90">
                  <c:v>1092</c:v>
                </c:pt>
                <c:pt idx="91">
                  <c:v>1093</c:v>
                </c:pt>
                <c:pt idx="92">
                  <c:v>1094</c:v>
                </c:pt>
                <c:pt idx="93">
                  <c:v>1095</c:v>
                </c:pt>
                <c:pt idx="94">
                  <c:v>1096</c:v>
                </c:pt>
                <c:pt idx="95">
                  <c:v>1097</c:v>
                </c:pt>
                <c:pt idx="96">
                  <c:v>1098</c:v>
                </c:pt>
                <c:pt idx="97">
                  <c:v>1099</c:v>
                </c:pt>
                <c:pt idx="98">
                  <c:v>1100</c:v>
                </c:pt>
                <c:pt idx="99">
                  <c:v>1101</c:v>
                </c:pt>
                <c:pt idx="100">
                  <c:v>1102</c:v>
                </c:pt>
                <c:pt idx="101">
                  <c:v>1103</c:v>
                </c:pt>
                <c:pt idx="102">
                  <c:v>1104</c:v>
                </c:pt>
                <c:pt idx="103">
                  <c:v>1105</c:v>
                </c:pt>
                <c:pt idx="104">
                  <c:v>1106</c:v>
                </c:pt>
                <c:pt idx="105">
                  <c:v>1107</c:v>
                </c:pt>
                <c:pt idx="106">
                  <c:v>1108</c:v>
                </c:pt>
                <c:pt idx="107">
                  <c:v>1109</c:v>
                </c:pt>
                <c:pt idx="108">
                  <c:v>1110</c:v>
                </c:pt>
                <c:pt idx="109">
                  <c:v>1111</c:v>
                </c:pt>
                <c:pt idx="110">
                  <c:v>1112</c:v>
                </c:pt>
                <c:pt idx="111">
                  <c:v>1113</c:v>
                </c:pt>
                <c:pt idx="112">
                  <c:v>1114</c:v>
                </c:pt>
                <c:pt idx="113">
                  <c:v>1115</c:v>
                </c:pt>
                <c:pt idx="114">
                  <c:v>1116</c:v>
                </c:pt>
                <c:pt idx="115">
                  <c:v>1117</c:v>
                </c:pt>
                <c:pt idx="116">
                  <c:v>1118</c:v>
                </c:pt>
                <c:pt idx="117">
                  <c:v>1119</c:v>
                </c:pt>
                <c:pt idx="118">
                  <c:v>1120</c:v>
                </c:pt>
                <c:pt idx="119">
                  <c:v>1121</c:v>
                </c:pt>
                <c:pt idx="120">
                  <c:v>1122</c:v>
                </c:pt>
                <c:pt idx="121">
                  <c:v>1123</c:v>
                </c:pt>
                <c:pt idx="122">
                  <c:v>1124</c:v>
                </c:pt>
                <c:pt idx="123">
                  <c:v>1125</c:v>
                </c:pt>
                <c:pt idx="124">
                  <c:v>1126</c:v>
                </c:pt>
                <c:pt idx="125">
                  <c:v>1127</c:v>
                </c:pt>
                <c:pt idx="126">
                  <c:v>1128</c:v>
                </c:pt>
                <c:pt idx="127">
                  <c:v>1129</c:v>
                </c:pt>
                <c:pt idx="128">
                  <c:v>1130</c:v>
                </c:pt>
                <c:pt idx="129">
                  <c:v>1131</c:v>
                </c:pt>
                <c:pt idx="130">
                  <c:v>1132</c:v>
                </c:pt>
                <c:pt idx="131">
                  <c:v>1133</c:v>
                </c:pt>
                <c:pt idx="132">
                  <c:v>1134</c:v>
                </c:pt>
                <c:pt idx="133">
                  <c:v>1135</c:v>
                </c:pt>
                <c:pt idx="134">
                  <c:v>1136</c:v>
                </c:pt>
                <c:pt idx="135">
                  <c:v>1137</c:v>
                </c:pt>
                <c:pt idx="136">
                  <c:v>1138</c:v>
                </c:pt>
                <c:pt idx="137">
                  <c:v>1139</c:v>
                </c:pt>
                <c:pt idx="138">
                  <c:v>1140</c:v>
                </c:pt>
                <c:pt idx="139">
                  <c:v>1141</c:v>
                </c:pt>
                <c:pt idx="140">
                  <c:v>1142</c:v>
                </c:pt>
                <c:pt idx="141">
                  <c:v>1143</c:v>
                </c:pt>
                <c:pt idx="142">
                  <c:v>1144</c:v>
                </c:pt>
                <c:pt idx="143">
                  <c:v>1145</c:v>
                </c:pt>
                <c:pt idx="144">
                  <c:v>1146</c:v>
                </c:pt>
                <c:pt idx="145">
                  <c:v>1147</c:v>
                </c:pt>
                <c:pt idx="146">
                  <c:v>1148</c:v>
                </c:pt>
                <c:pt idx="147">
                  <c:v>1149</c:v>
                </c:pt>
                <c:pt idx="148">
                  <c:v>1150</c:v>
                </c:pt>
                <c:pt idx="149">
                  <c:v>1151</c:v>
                </c:pt>
                <c:pt idx="150">
                  <c:v>1152</c:v>
                </c:pt>
                <c:pt idx="151">
                  <c:v>1153</c:v>
                </c:pt>
                <c:pt idx="152">
                  <c:v>1154</c:v>
                </c:pt>
                <c:pt idx="153">
                  <c:v>1155</c:v>
                </c:pt>
                <c:pt idx="154">
                  <c:v>1156</c:v>
                </c:pt>
                <c:pt idx="155">
                  <c:v>1157</c:v>
                </c:pt>
                <c:pt idx="156">
                  <c:v>1158</c:v>
                </c:pt>
                <c:pt idx="157">
                  <c:v>1159</c:v>
                </c:pt>
                <c:pt idx="158">
                  <c:v>1160</c:v>
                </c:pt>
                <c:pt idx="159">
                  <c:v>1161</c:v>
                </c:pt>
                <c:pt idx="160">
                  <c:v>1162</c:v>
                </c:pt>
                <c:pt idx="161">
                  <c:v>1163</c:v>
                </c:pt>
                <c:pt idx="162">
                  <c:v>1164</c:v>
                </c:pt>
                <c:pt idx="163">
                  <c:v>1165</c:v>
                </c:pt>
                <c:pt idx="164">
                  <c:v>1166</c:v>
                </c:pt>
                <c:pt idx="165">
                  <c:v>1167</c:v>
                </c:pt>
                <c:pt idx="166">
                  <c:v>1168</c:v>
                </c:pt>
                <c:pt idx="167">
                  <c:v>1169</c:v>
                </c:pt>
                <c:pt idx="168">
                  <c:v>1170</c:v>
                </c:pt>
                <c:pt idx="169">
                  <c:v>1171</c:v>
                </c:pt>
                <c:pt idx="170">
                  <c:v>1172</c:v>
                </c:pt>
                <c:pt idx="171">
                  <c:v>1173</c:v>
                </c:pt>
                <c:pt idx="172">
                  <c:v>1174</c:v>
                </c:pt>
                <c:pt idx="173">
                  <c:v>1175</c:v>
                </c:pt>
                <c:pt idx="174">
                  <c:v>1176</c:v>
                </c:pt>
                <c:pt idx="175">
                  <c:v>1177</c:v>
                </c:pt>
                <c:pt idx="176">
                  <c:v>1178</c:v>
                </c:pt>
                <c:pt idx="177">
                  <c:v>1179</c:v>
                </c:pt>
                <c:pt idx="178">
                  <c:v>1180</c:v>
                </c:pt>
                <c:pt idx="179">
                  <c:v>1181</c:v>
                </c:pt>
                <c:pt idx="180">
                  <c:v>1182</c:v>
                </c:pt>
                <c:pt idx="181">
                  <c:v>1183</c:v>
                </c:pt>
                <c:pt idx="182">
                  <c:v>1184</c:v>
                </c:pt>
                <c:pt idx="183">
                  <c:v>1185</c:v>
                </c:pt>
                <c:pt idx="184">
                  <c:v>1186</c:v>
                </c:pt>
                <c:pt idx="185">
                  <c:v>1187</c:v>
                </c:pt>
                <c:pt idx="186">
                  <c:v>1188</c:v>
                </c:pt>
                <c:pt idx="187">
                  <c:v>1189</c:v>
                </c:pt>
                <c:pt idx="188">
                  <c:v>1190</c:v>
                </c:pt>
                <c:pt idx="189">
                  <c:v>1191</c:v>
                </c:pt>
                <c:pt idx="190">
                  <c:v>1192</c:v>
                </c:pt>
                <c:pt idx="191">
                  <c:v>1193</c:v>
                </c:pt>
                <c:pt idx="192">
                  <c:v>1194</c:v>
                </c:pt>
                <c:pt idx="193">
                  <c:v>1195</c:v>
                </c:pt>
                <c:pt idx="194">
                  <c:v>1196</c:v>
                </c:pt>
                <c:pt idx="195">
                  <c:v>1197</c:v>
                </c:pt>
                <c:pt idx="196">
                  <c:v>1198</c:v>
                </c:pt>
                <c:pt idx="197">
                  <c:v>1199</c:v>
                </c:pt>
                <c:pt idx="198">
                  <c:v>1200</c:v>
                </c:pt>
                <c:pt idx="199">
                  <c:v>1201</c:v>
                </c:pt>
                <c:pt idx="200">
                  <c:v>1202</c:v>
                </c:pt>
                <c:pt idx="201">
                  <c:v>1203</c:v>
                </c:pt>
              </c:numCache>
            </c:numRef>
          </c:xVal>
          <c:yVal>
            <c:numRef>
              <c:f>Graph!$D$1004:$D$1203</c:f>
              <c:numCache>
                <c:formatCode>General</c:formatCode>
                <c:ptCount val="200"/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0A-4ACD-AA33-EDF54F1A1472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Graph!$A$1003:$A$1204</c:f>
              <c:numCache>
                <c:formatCode>General</c:formatCode>
                <c:ptCount val="202"/>
                <c:pt idx="0">
                  <c:v>1002</c:v>
                </c:pt>
                <c:pt idx="1">
                  <c:v>1003</c:v>
                </c:pt>
                <c:pt idx="2">
                  <c:v>1004</c:v>
                </c:pt>
                <c:pt idx="3">
                  <c:v>1005</c:v>
                </c:pt>
                <c:pt idx="4">
                  <c:v>1006</c:v>
                </c:pt>
                <c:pt idx="5">
                  <c:v>1007</c:v>
                </c:pt>
                <c:pt idx="6">
                  <c:v>1008</c:v>
                </c:pt>
                <c:pt idx="7">
                  <c:v>1009</c:v>
                </c:pt>
                <c:pt idx="8">
                  <c:v>1010</c:v>
                </c:pt>
                <c:pt idx="9">
                  <c:v>1011</c:v>
                </c:pt>
                <c:pt idx="10">
                  <c:v>1012</c:v>
                </c:pt>
                <c:pt idx="11">
                  <c:v>1013</c:v>
                </c:pt>
                <c:pt idx="12">
                  <c:v>1014</c:v>
                </c:pt>
                <c:pt idx="13">
                  <c:v>1015</c:v>
                </c:pt>
                <c:pt idx="14">
                  <c:v>1016</c:v>
                </c:pt>
                <c:pt idx="15">
                  <c:v>1017</c:v>
                </c:pt>
                <c:pt idx="16">
                  <c:v>1018</c:v>
                </c:pt>
                <c:pt idx="17">
                  <c:v>1019</c:v>
                </c:pt>
                <c:pt idx="18">
                  <c:v>1020</c:v>
                </c:pt>
                <c:pt idx="19">
                  <c:v>1021</c:v>
                </c:pt>
                <c:pt idx="20">
                  <c:v>1022</c:v>
                </c:pt>
                <c:pt idx="21">
                  <c:v>1023</c:v>
                </c:pt>
                <c:pt idx="22">
                  <c:v>1024</c:v>
                </c:pt>
                <c:pt idx="23">
                  <c:v>1025</c:v>
                </c:pt>
                <c:pt idx="24">
                  <c:v>1026</c:v>
                </c:pt>
                <c:pt idx="25">
                  <c:v>1027</c:v>
                </c:pt>
                <c:pt idx="26">
                  <c:v>1028</c:v>
                </c:pt>
                <c:pt idx="27">
                  <c:v>1029</c:v>
                </c:pt>
                <c:pt idx="28">
                  <c:v>1030</c:v>
                </c:pt>
                <c:pt idx="29">
                  <c:v>1031</c:v>
                </c:pt>
                <c:pt idx="30">
                  <c:v>1032</c:v>
                </c:pt>
                <c:pt idx="31">
                  <c:v>1033</c:v>
                </c:pt>
                <c:pt idx="32">
                  <c:v>1034</c:v>
                </c:pt>
                <c:pt idx="33">
                  <c:v>1035</c:v>
                </c:pt>
                <c:pt idx="34">
                  <c:v>1036</c:v>
                </c:pt>
                <c:pt idx="35">
                  <c:v>1037</c:v>
                </c:pt>
                <c:pt idx="36">
                  <c:v>1038</c:v>
                </c:pt>
                <c:pt idx="37">
                  <c:v>1039</c:v>
                </c:pt>
                <c:pt idx="38">
                  <c:v>1040</c:v>
                </c:pt>
                <c:pt idx="39">
                  <c:v>1041</c:v>
                </c:pt>
                <c:pt idx="40">
                  <c:v>1042</c:v>
                </c:pt>
                <c:pt idx="41">
                  <c:v>1043</c:v>
                </c:pt>
                <c:pt idx="42">
                  <c:v>1044</c:v>
                </c:pt>
                <c:pt idx="43">
                  <c:v>1045</c:v>
                </c:pt>
                <c:pt idx="44">
                  <c:v>1046</c:v>
                </c:pt>
                <c:pt idx="45">
                  <c:v>1047</c:v>
                </c:pt>
                <c:pt idx="46">
                  <c:v>1048</c:v>
                </c:pt>
                <c:pt idx="47">
                  <c:v>1049</c:v>
                </c:pt>
                <c:pt idx="48">
                  <c:v>1050</c:v>
                </c:pt>
                <c:pt idx="49">
                  <c:v>1051</c:v>
                </c:pt>
                <c:pt idx="50">
                  <c:v>1052</c:v>
                </c:pt>
                <c:pt idx="51">
                  <c:v>1053</c:v>
                </c:pt>
                <c:pt idx="52">
                  <c:v>1054</c:v>
                </c:pt>
                <c:pt idx="53">
                  <c:v>1055</c:v>
                </c:pt>
                <c:pt idx="54">
                  <c:v>1056</c:v>
                </c:pt>
                <c:pt idx="55">
                  <c:v>1057</c:v>
                </c:pt>
                <c:pt idx="56">
                  <c:v>1058</c:v>
                </c:pt>
                <c:pt idx="57">
                  <c:v>1059</c:v>
                </c:pt>
                <c:pt idx="58">
                  <c:v>1060</c:v>
                </c:pt>
                <c:pt idx="59">
                  <c:v>1061</c:v>
                </c:pt>
                <c:pt idx="60">
                  <c:v>1062</c:v>
                </c:pt>
                <c:pt idx="61">
                  <c:v>1063</c:v>
                </c:pt>
                <c:pt idx="62">
                  <c:v>1064</c:v>
                </c:pt>
                <c:pt idx="63">
                  <c:v>1065</c:v>
                </c:pt>
                <c:pt idx="64">
                  <c:v>1066</c:v>
                </c:pt>
                <c:pt idx="65">
                  <c:v>1067</c:v>
                </c:pt>
                <c:pt idx="66">
                  <c:v>1068</c:v>
                </c:pt>
                <c:pt idx="67">
                  <c:v>1069</c:v>
                </c:pt>
                <c:pt idx="68">
                  <c:v>1070</c:v>
                </c:pt>
                <c:pt idx="69">
                  <c:v>1071</c:v>
                </c:pt>
                <c:pt idx="70">
                  <c:v>1072</c:v>
                </c:pt>
                <c:pt idx="71">
                  <c:v>1073</c:v>
                </c:pt>
                <c:pt idx="72">
                  <c:v>1074</c:v>
                </c:pt>
                <c:pt idx="73">
                  <c:v>1075</c:v>
                </c:pt>
                <c:pt idx="74">
                  <c:v>1076</c:v>
                </c:pt>
                <c:pt idx="75">
                  <c:v>1077</c:v>
                </c:pt>
                <c:pt idx="76">
                  <c:v>1078</c:v>
                </c:pt>
                <c:pt idx="77">
                  <c:v>1079</c:v>
                </c:pt>
                <c:pt idx="78">
                  <c:v>1080</c:v>
                </c:pt>
                <c:pt idx="79">
                  <c:v>1081</c:v>
                </c:pt>
                <c:pt idx="80">
                  <c:v>1082</c:v>
                </c:pt>
                <c:pt idx="81">
                  <c:v>1083</c:v>
                </c:pt>
                <c:pt idx="82">
                  <c:v>1084</c:v>
                </c:pt>
                <c:pt idx="83">
                  <c:v>1085</c:v>
                </c:pt>
                <c:pt idx="84">
                  <c:v>1086</c:v>
                </c:pt>
                <c:pt idx="85">
                  <c:v>1087</c:v>
                </c:pt>
                <c:pt idx="86">
                  <c:v>1088</c:v>
                </c:pt>
                <c:pt idx="87">
                  <c:v>1089</c:v>
                </c:pt>
                <c:pt idx="88">
                  <c:v>1090</c:v>
                </c:pt>
                <c:pt idx="89">
                  <c:v>1091</c:v>
                </c:pt>
                <c:pt idx="90">
                  <c:v>1092</c:v>
                </c:pt>
                <c:pt idx="91">
                  <c:v>1093</c:v>
                </c:pt>
                <c:pt idx="92">
                  <c:v>1094</c:v>
                </c:pt>
                <c:pt idx="93">
                  <c:v>1095</c:v>
                </c:pt>
                <c:pt idx="94">
                  <c:v>1096</c:v>
                </c:pt>
                <c:pt idx="95">
                  <c:v>1097</c:v>
                </c:pt>
                <c:pt idx="96">
                  <c:v>1098</c:v>
                </c:pt>
                <c:pt idx="97">
                  <c:v>1099</c:v>
                </c:pt>
                <c:pt idx="98">
                  <c:v>1100</c:v>
                </c:pt>
                <c:pt idx="99">
                  <c:v>1101</c:v>
                </c:pt>
                <c:pt idx="100">
                  <c:v>1102</c:v>
                </c:pt>
                <c:pt idx="101">
                  <c:v>1103</c:v>
                </c:pt>
                <c:pt idx="102">
                  <c:v>1104</c:v>
                </c:pt>
                <c:pt idx="103">
                  <c:v>1105</c:v>
                </c:pt>
                <c:pt idx="104">
                  <c:v>1106</c:v>
                </c:pt>
                <c:pt idx="105">
                  <c:v>1107</c:v>
                </c:pt>
                <c:pt idx="106">
                  <c:v>1108</c:v>
                </c:pt>
                <c:pt idx="107">
                  <c:v>1109</c:v>
                </c:pt>
                <c:pt idx="108">
                  <c:v>1110</c:v>
                </c:pt>
                <c:pt idx="109">
                  <c:v>1111</c:v>
                </c:pt>
                <c:pt idx="110">
                  <c:v>1112</c:v>
                </c:pt>
                <c:pt idx="111">
                  <c:v>1113</c:v>
                </c:pt>
                <c:pt idx="112">
                  <c:v>1114</c:v>
                </c:pt>
                <c:pt idx="113">
                  <c:v>1115</c:v>
                </c:pt>
                <c:pt idx="114">
                  <c:v>1116</c:v>
                </c:pt>
                <c:pt idx="115">
                  <c:v>1117</c:v>
                </c:pt>
                <c:pt idx="116">
                  <c:v>1118</c:v>
                </c:pt>
                <c:pt idx="117">
                  <c:v>1119</c:v>
                </c:pt>
                <c:pt idx="118">
                  <c:v>1120</c:v>
                </c:pt>
                <c:pt idx="119">
                  <c:v>1121</c:v>
                </c:pt>
                <c:pt idx="120">
                  <c:v>1122</c:v>
                </c:pt>
                <c:pt idx="121">
                  <c:v>1123</c:v>
                </c:pt>
                <c:pt idx="122">
                  <c:v>1124</c:v>
                </c:pt>
                <c:pt idx="123">
                  <c:v>1125</c:v>
                </c:pt>
                <c:pt idx="124">
                  <c:v>1126</c:v>
                </c:pt>
                <c:pt idx="125">
                  <c:v>1127</c:v>
                </c:pt>
                <c:pt idx="126">
                  <c:v>1128</c:v>
                </c:pt>
                <c:pt idx="127">
                  <c:v>1129</c:v>
                </c:pt>
                <c:pt idx="128">
                  <c:v>1130</c:v>
                </c:pt>
                <c:pt idx="129">
                  <c:v>1131</c:v>
                </c:pt>
                <c:pt idx="130">
                  <c:v>1132</c:v>
                </c:pt>
                <c:pt idx="131">
                  <c:v>1133</c:v>
                </c:pt>
                <c:pt idx="132">
                  <c:v>1134</c:v>
                </c:pt>
                <c:pt idx="133">
                  <c:v>1135</c:v>
                </c:pt>
                <c:pt idx="134">
                  <c:v>1136</c:v>
                </c:pt>
                <c:pt idx="135">
                  <c:v>1137</c:v>
                </c:pt>
                <c:pt idx="136">
                  <c:v>1138</c:v>
                </c:pt>
                <c:pt idx="137">
                  <c:v>1139</c:v>
                </c:pt>
                <c:pt idx="138">
                  <c:v>1140</c:v>
                </c:pt>
                <c:pt idx="139">
                  <c:v>1141</c:v>
                </c:pt>
                <c:pt idx="140">
                  <c:v>1142</c:v>
                </c:pt>
                <c:pt idx="141">
                  <c:v>1143</c:v>
                </c:pt>
                <c:pt idx="142">
                  <c:v>1144</c:v>
                </c:pt>
                <c:pt idx="143">
                  <c:v>1145</c:v>
                </c:pt>
                <c:pt idx="144">
                  <c:v>1146</c:v>
                </c:pt>
                <c:pt idx="145">
                  <c:v>1147</c:v>
                </c:pt>
                <c:pt idx="146">
                  <c:v>1148</c:v>
                </c:pt>
                <c:pt idx="147">
                  <c:v>1149</c:v>
                </c:pt>
                <c:pt idx="148">
                  <c:v>1150</c:v>
                </c:pt>
                <c:pt idx="149">
                  <c:v>1151</c:v>
                </c:pt>
                <c:pt idx="150">
                  <c:v>1152</c:v>
                </c:pt>
                <c:pt idx="151">
                  <c:v>1153</c:v>
                </c:pt>
                <c:pt idx="152">
                  <c:v>1154</c:v>
                </c:pt>
                <c:pt idx="153">
                  <c:v>1155</c:v>
                </c:pt>
                <c:pt idx="154">
                  <c:v>1156</c:v>
                </c:pt>
                <c:pt idx="155">
                  <c:v>1157</c:v>
                </c:pt>
                <c:pt idx="156">
                  <c:v>1158</c:v>
                </c:pt>
                <c:pt idx="157">
                  <c:v>1159</c:v>
                </c:pt>
                <c:pt idx="158">
                  <c:v>1160</c:v>
                </c:pt>
                <c:pt idx="159">
                  <c:v>1161</c:v>
                </c:pt>
                <c:pt idx="160">
                  <c:v>1162</c:v>
                </c:pt>
                <c:pt idx="161">
                  <c:v>1163</c:v>
                </c:pt>
                <c:pt idx="162">
                  <c:v>1164</c:v>
                </c:pt>
                <c:pt idx="163">
                  <c:v>1165</c:v>
                </c:pt>
                <c:pt idx="164">
                  <c:v>1166</c:v>
                </c:pt>
                <c:pt idx="165">
                  <c:v>1167</c:v>
                </c:pt>
                <c:pt idx="166">
                  <c:v>1168</c:v>
                </c:pt>
                <c:pt idx="167">
                  <c:v>1169</c:v>
                </c:pt>
                <c:pt idx="168">
                  <c:v>1170</c:v>
                </c:pt>
                <c:pt idx="169">
                  <c:v>1171</c:v>
                </c:pt>
                <c:pt idx="170">
                  <c:v>1172</c:v>
                </c:pt>
                <c:pt idx="171">
                  <c:v>1173</c:v>
                </c:pt>
                <c:pt idx="172">
                  <c:v>1174</c:v>
                </c:pt>
                <c:pt idx="173">
                  <c:v>1175</c:v>
                </c:pt>
                <c:pt idx="174">
                  <c:v>1176</c:v>
                </c:pt>
                <c:pt idx="175">
                  <c:v>1177</c:v>
                </c:pt>
                <c:pt idx="176">
                  <c:v>1178</c:v>
                </c:pt>
                <c:pt idx="177">
                  <c:v>1179</c:v>
                </c:pt>
                <c:pt idx="178">
                  <c:v>1180</c:v>
                </c:pt>
                <c:pt idx="179">
                  <c:v>1181</c:v>
                </c:pt>
                <c:pt idx="180">
                  <c:v>1182</c:v>
                </c:pt>
                <c:pt idx="181">
                  <c:v>1183</c:v>
                </c:pt>
                <c:pt idx="182">
                  <c:v>1184</c:v>
                </c:pt>
                <c:pt idx="183">
                  <c:v>1185</c:v>
                </c:pt>
                <c:pt idx="184">
                  <c:v>1186</c:v>
                </c:pt>
                <c:pt idx="185">
                  <c:v>1187</c:v>
                </c:pt>
                <c:pt idx="186">
                  <c:v>1188</c:v>
                </c:pt>
                <c:pt idx="187">
                  <c:v>1189</c:v>
                </c:pt>
                <c:pt idx="188">
                  <c:v>1190</c:v>
                </c:pt>
                <c:pt idx="189">
                  <c:v>1191</c:v>
                </c:pt>
                <c:pt idx="190">
                  <c:v>1192</c:v>
                </c:pt>
                <c:pt idx="191">
                  <c:v>1193</c:v>
                </c:pt>
                <c:pt idx="192">
                  <c:v>1194</c:v>
                </c:pt>
                <c:pt idx="193">
                  <c:v>1195</c:v>
                </c:pt>
                <c:pt idx="194">
                  <c:v>1196</c:v>
                </c:pt>
                <c:pt idx="195">
                  <c:v>1197</c:v>
                </c:pt>
                <c:pt idx="196">
                  <c:v>1198</c:v>
                </c:pt>
                <c:pt idx="197">
                  <c:v>1199</c:v>
                </c:pt>
                <c:pt idx="198">
                  <c:v>1200</c:v>
                </c:pt>
                <c:pt idx="199">
                  <c:v>1201</c:v>
                </c:pt>
                <c:pt idx="200">
                  <c:v>1202</c:v>
                </c:pt>
                <c:pt idx="201">
                  <c:v>1203</c:v>
                </c:pt>
              </c:numCache>
            </c:numRef>
          </c:xVal>
          <c:yVal>
            <c:numRef>
              <c:f>Graph!$B$1004:$B$1203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0A-4ACD-AA33-EDF54F1A1472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Graph!$A$1003:$A$1204</c:f>
              <c:numCache>
                <c:formatCode>General</c:formatCode>
                <c:ptCount val="202"/>
                <c:pt idx="0">
                  <c:v>1002</c:v>
                </c:pt>
                <c:pt idx="1">
                  <c:v>1003</c:v>
                </c:pt>
                <c:pt idx="2">
                  <c:v>1004</c:v>
                </c:pt>
                <c:pt idx="3">
                  <c:v>1005</c:v>
                </c:pt>
                <c:pt idx="4">
                  <c:v>1006</c:v>
                </c:pt>
                <c:pt idx="5">
                  <c:v>1007</c:v>
                </c:pt>
                <c:pt idx="6">
                  <c:v>1008</c:v>
                </c:pt>
                <c:pt idx="7">
                  <c:v>1009</c:v>
                </c:pt>
                <c:pt idx="8">
                  <c:v>1010</c:v>
                </c:pt>
                <c:pt idx="9">
                  <c:v>1011</c:v>
                </c:pt>
                <c:pt idx="10">
                  <c:v>1012</c:v>
                </c:pt>
                <c:pt idx="11">
                  <c:v>1013</c:v>
                </c:pt>
                <c:pt idx="12">
                  <c:v>1014</c:v>
                </c:pt>
                <c:pt idx="13">
                  <c:v>1015</c:v>
                </c:pt>
                <c:pt idx="14">
                  <c:v>1016</c:v>
                </c:pt>
                <c:pt idx="15">
                  <c:v>1017</c:v>
                </c:pt>
                <c:pt idx="16">
                  <c:v>1018</c:v>
                </c:pt>
                <c:pt idx="17">
                  <c:v>1019</c:v>
                </c:pt>
                <c:pt idx="18">
                  <c:v>1020</c:v>
                </c:pt>
                <c:pt idx="19">
                  <c:v>1021</c:v>
                </c:pt>
                <c:pt idx="20">
                  <c:v>1022</c:v>
                </c:pt>
                <c:pt idx="21">
                  <c:v>1023</c:v>
                </c:pt>
                <c:pt idx="22">
                  <c:v>1024</c:v>
                </c:pt>
                <c:pt idx="23">
                  <c:v>1025</c:v>
                </c:pt>
                <c:pt idx="24">
                  <c:v>1026</c:v>
                </c:pt>
                <c:pt idx="25">
                  <c:v>1027</c:v>
                </c:pt>
                <c:pt idx="26">
                  <c:v>1028</c:v>
                </c:pt>
                <c:pt idx="27">
                  <c:v>1029</c:v>
                </c:pt>
                <c:pt idx="28">
                  <c:v>1030</c:v>
                </c:pt>
                <c:pt idx="29">
                  <c:v>1031</c:v>
                </c:pt>
                <c:pt idx="30">
                  <c:v>1032</c:v>
                </c:pt>
                <c:pt idx="31">
                  <c:v>1033</c:v>
                </c:pt>
                <c:pt idx="32">
                  <c:v>1034</c:v>
                </c:pt>
                <c:pt idx="33">
                  <c:v>1035</c:v>
                </c:pt>
                <c:pt idx="34">
                  <c:v>1036</c:v>
                </c:pt>
                <c:pt idx="35">
                  <c:v>1037</c:v>
                </c:pt>
                <c:pt idx="36">
                  <c:v>1038</c:v>
                </c:pt>
                <c:pt idx="37">
                  <c:v>1039</c:v>
                </c:pt>
                <c:pt idx="38">
                  <c:v>1040</c:v>
                </c:pt>
                <c:pt idx="39">
                  <c:v>1041</c:v>
                </c:pt>
                <c:pt idx="40">
                  <c:v>1042</c:v>
                </c:pt>
                <c:pt idx="41">
                  <c:v>1043</c:v>
                </c:pt>
                <c:pt idx="42">
                  <c:v>1044</c:v>
                </c:pt>
                <c:pt idx="43">
                  <c:v>1045</c:v>
                </c:pt>
                <c:pt idx="44">
                  <c:v>1046</c:v>
                </c:pt>
                <c:pt idx="45">
                  <c:v>1047</c:v>
                </c:pt>
                <c:pt idx="46">
                  <c:v>1048</c:v>
                </c:pt>
                <c:pt idx="47">
                  <c:v>1049</c:v>
                </c:pt>
                <c:pt idx="48">
                  <c:v>1050</c:v>
                </c:pt>
                <c:pt idx="49">
                  <c:v>1051</c:v>
                </c:pt>
                <c:pt idx="50">
                  <c:v>1052</c:v>
                </c:pt>
                <c:pt idx="51">
                  <c:v>1053</c:v>
                </c:pt>
                <c:pt idx="52">
                  <c:v>1054</c:v>
                </c:pt>
                <c:pt idx="53">
                  <c:v>1055</c:v>
                </c:pt>
                <c:pt idx="54">
                  <c:v>1056</c:v>
                </c:pt>
                <c:pt idx="55">
                  <c:v>1057</c:v>
                </c:pt>
                <c:pt idx="56">
                  <c:v>1058</c:v>
                </c:pt>
                <c:pt idx="57">
                  <c:v>1059</c:v>
                </c:pt>
                <c:pt idx="58">
                  <c:v>1060</c:v>
                </c:pt>
                <c:pt idx="59">
                  <c:v>1061</c:v>
                </c:pt>
                <c:pt idx="60">
                  <c:v>1062</c:v>
                </c:pt>
                <c:pt idx="61">
                  <c:v>1063</c:v>
                </c:pt>
                <c:pt idx="62">
                  <c:v>1064</c:v>
                </c:pt>
                <c:pt idx="63">
                  <c:v>1065</c:v>
                </c:pt>
                <c:pt idx="64">
                  <c:v>1066</c:v>
                </c:pt>
                <c:pt idx="65">
                  <c:v>1067</c:v>
                </c:pt>
                <c:pt idx="66">
                  <c:v>1068</c:v>
                </c:pt>
                <c:pt idx="67">
                  <c:v>1069</c:v>
                </c:pt>
                <c:pt idx="68">
                  <c:v>1070</c:v>
                </c:pt>
                <c:pt idx="69">
                  <c:v>1071</c:v>
                </c:pt>
                <c:pt idx="70">
                  <c:v>1072</c:v>
                </c:pt>
                <c:pt idx="71">
                  <c:v>1073</c:v>
                </c:pt>
                <c:pt idx="72">
                  <c:v>1074</c:v>
                </c:pt>
                <c:pt idx="73">
                  <c:v>1075</c:v>
                </c:pt>
                <c:pt idx="74">
                  <c:v>1076</c:v>
                </c:pt>
                <c:pt idx="75">
                  <c:v>1077</c:v>
                </c:pt>
                <c:pt idx="76">
                  <c:v>1078</c:v>
                </c:pt>
                <c:pt idx="77">
                  <c:v>1079</c:v>
                </c:pt>
                <c:pt idx="78">
                  <c:v>1080</c:v>
                </c:pt>
                <c:pt idx="79">
                  <c:v>1081</c:v>
                </c:pt>
                <c:pt idx="80">
                  <c:v>1082</c:v>
                </c:pt>
                <c:pt idx="81">
                  <c:v>1083</c:v>
                </c:pt>
                <c:pt idx="82">
                  <c:v>1084</c:v>
                </c:pt>
                <c:pt idx="83">
                  <c:v>1085</c:v>
                </c:pt>
                <c:pt idx="84">
                  <c:v>1086</c:v>
                </c:pt>
                <c:pt idx="85">
                  <c:v>1087</c:v>
                </c:pt>
                <c:pt idx="86">
                  <c:v>1088</c:v>
                </c:pt>
                <c:pt idx="87">
                  <c:v>1089</c:v>
                </c:pt>
                <c:pt idx="88">
                  <c:v>1090</c:v>
                </c:pt>
                <c:pt idx="89">
                  <c:v>1091</c:v>
                </c:pt>
                <c:pt idx="90">
                  <c:v>1092</c:v>
                </c:pt>
                <c:pt idx="91">
                  <c:v>1093</c:v>
                </c:pt>
                <c:pt idx="92">
                  <c:v>1094</c:v>
                </c:pt>
                <c:pt idx="93">
                  <c:v>1095</c:v>
                </c:pt>
                <c:pt idx="94">
                  <c:v>1096</c:v>
                </c:pt>
                <c:pt idx="95">
                  <c:v>1097</c:v>
                </c:pt>
                <c:pt idx="96">
                  <c:v>1098</c:v>
                </c:pt>
                <c:pt idx="97">
                  <c:v>1099</c:v>
                </c:pt>
                <c:pt idx="98">
                  <c:v>1100</c:v>
                </c:pt>
                <c:pt idx="99">
                  <c:v>1101</c:v>
                </c:pt>
                <c:pt idx="100">
                  <c:v>1102</c:v>
                </c:pt>
                <c:pt idx="101">
                  <c:v>1103</c:v>
                </c:pt>
                <c:pt idx="102">
                  <c:v>1104</c:v>
                </c:pt>
                <c:pt idx="103">
                  <c:v>1105</c:v>
                </c:pt>
                <c:pt idx="104">
                  <c:v>1106</c:v>
                </c:pt>
                <c:pt idx="105">
                  <c:v>1107</c:v>
                </c:pt>
                <c:pt idx="106">
                  <c:v>1108</c:v>
                </c:pt>
                <c:pt idx="107">
                  <c:v>1109</c:v>
                </c:pt>
                <c:pt idx="108">
                  <c:v>1110</c:v>
                </c:pt>
                <c:pt idx="109">
                  <c:v>1111</c:v>
                </c:pt>
                <c:pt idx="110">
                  <c:v>1112</c:v>
                </c:pt>
                <c:pt idx="111">
                  <c:v>1113</c:v>
                </c:pt>
                <c:pt idx="112">
                  <c:v>1114</c:v>
                </c:pt>
                <c:pt idx="113">
                  <c:v>1115</c:v>
                </c:pt>
                <c:pt idx="114">
                  <c:v>1116</c:v>
                </c:pt>
                <c:pt idx="115">
                  <c:v>1117</c:v>
                </c:pt>
                <c:pt idx="116">
                  <c:v>1118</c:v>
                </c:pt>
                <c:pt idx="117">
                  <c:v>1119</c:v>
                </c:pt>
                <c:pt idx="118">
                  <c:v>1120</c:v>
                </c:pt>
                <c:pt idx="119">
                  <c:v>1121</c:v>
                </c:pt>
                <c:pt idx="120">
                  <c:v>1122</c:v>
                </c:pt>
                <c:pt idx="121">
                  <c:v>1123</c:v>
                </c:pt>
                <c:pt idx="122">
                  <c:v>1124</c:v>
                </c:pt>
                <c:pt idx="123">
                  <c:v>1125</c:v>
                </c:pt>
                <c:pt idx="124">
                  <c:v>1126</c:v>
                </c:pt>
                <c:pt idx="125">
                  <c:v>1127</c:v>
                </c:pt>
                <c:pt idx="126">
                  <c:v>1128</c:v>
                </c:pt>
                <c:pt idx="127">
                  <c:v>1129</c:v>
                </c:pt>
                <c:pt idx="128">
                  <c:v>1130</c:v>
                </c:pt>
                <c:pt idx="129">
                  <c:v>1131</c:v>
                </c:pt>
                <c:pt idx="130">
                  <c:v>1132</c:v>
                </c:pt>
                <c:pt idx="131">
                  <c:v>1133</c:v>
                </c:pt>
                <c:pt idx="132">
                  <c:v>1134</c:v>
                </c:pt>
                <c:pt idx="133">
                  <c:v>1135</c:v>
                </c:pt>
                <c:pt idx="134">
                  <c:v>1136</c:v>
                </c:pt>
                <c:pt idx="135">
                  <c:v>1137</c:v>
                </c:pt>
                <c:pt idx="136">
                  <c:v>1138</c:v>
                </c:pt>
                <c:pt idx="137">
                  <c:v>1139</c:v>
                </c:pt>
                <c:pt idx="138">
                  <c:v>1140</c:v>
                </c:pt>
                <c:pt idx="139">
                  <c:v>1141</c:v>
                </c:pt>
                <c:pt idx="140">
                  <c:v>1142</c:v>
                </c:pt>
                <c:pt idx="141">
                  <c:v>1143</c:v>
                </c:pt>
                <c:pt idx="142">
                  <c:v>1144</c:v>
                </c:pt>
                <c:pt idx="143">
                  <c:v>1145</c:v>
                </c:pt>
                <c:pt idx="144">
                  <c:v>1146</c:v>
                </c:pt>
                <c:pt idx="145">
                  <c:v>1147</c:v>
                </c:pt>
                <c:pt idx="146">
                  <c:v>1148</c:v>
                </c:pt>
                <c:pt idx="147">
                  <c:v>1149</c:v>
                </c:pt>
                <c:pt idx="148">
                  <c:v>1150</c:v>
                </c:pt>
                <c:pt idx="149">
                  <c:v>1151</c:v>
                </c:pt>
                <c:pt idx="150">
                  <c:v>1152</c:v>
                </c:pt>
                <c:pt idx="151">
                  <c:v>1153</c:v>
                </c:pt>
                <c:pt idx="152">
                  <c:v>1154</c:v>
                </c:pt>
                <c:pt idx="153">
                  <c:v>1155</c:v>
                </c:pt>
                <c:pt idx="154">
                  <c:v>1156</c:v>
                </c:pt>
                <c:pt idx="155">
                  <c:v>1157</c:v>
                </c:pt>
                <c:pt idx="156">
                  <c:v>1158</c:v>
                </c:pt>
                <c:pt idx="157">
                  <c:v>1159</c:v>
                </c:pt>
                <c:pt idx="158">
                  <c:v>1160</c:v>
                </c:pt>
                <c:pt idx="159">
                  <c:v>1161</c:v>
                </c:pt>
                <c:pt idx="160">
                  <c:v>1162</c:v>
                </c:pt>
                <c:pt idx="161">
                  <c:v>1163</c:v>
                </c:pt>
                <c:pt idx="162">
                  <c:v>1164</c:v>
                </c:pt>
                <c:pt idx="163">
                  <c:v>1165</c:v>
                </c:pt>
                <c:pt idx="164">
                  <c:v>1166</c:v>
                </c:pt>
                <c:pt idx="165">
                  <c:v>1167</c:v>
                </c:pt>
                <c:pt idx="166">
                  <c:v>1168</c:v>
                </c:pt>
                <c:pt idx="167">
                  <c:v>1169</c:v>
                </c:pt>
                <c:pt idx="168">
                  <c:v>1170</c:v>
                </c:pt>
                <c:pt idx="169">
                  <c:v>1171</c:v>
                </c:pt>
                <c:pt idx="170">
                  <c:v>1172</c:v>
                </c:pt>
                <c:pt idx="171">
                  <c:v>1173</c:v>
                </c:pt>
                <c:pt idx="172">
                  <c:v>1174</c:v>
                </c:pt>
                <c:pt idx="173">
                  <c:v>1175</c:v>
                </c:pt>
                <c:pt idx="174">
                  <c:v>1176</c:v>
                </c:pt>
                <c:pt idx="175">
                  <c:v>1177</c:v>
                </c:pt>
                <c:pt idx="176">
                  <c:v>1178</c:v>
                </c:pt>
                <c:pt idx="177">
                  <c:v>1179</c:v>
                </c:pt>
                <c:pt idx="178">
                  <c:v>1180</c:v>
                </c:pt>
                <c:pt idx="179">
                  <c:v>1181</c:v>
                </c:pt>
                <c:pt idx="180">
                  <c:v>1182</c:v>
                </c:pt>
                <c:pt idx="181">
                  <c:v>1183</c:v>
                </c:pt>
                <c:pt idx="182">
                  <c:v>1184</c:v>
                </c:pt>
                <c:pt idx="183">
                  <c:v>1185</c:v>
                </c:pt>
                <c:pt idx="184">
                  <c:v>1186</c:v>
                </c:pt>
                <c:pt idx="185">
                  <c:v>1187</c:v>
                </c:pt>
                <c:pt idx="186">
                  <c:v>1188</c:v>
                </c:pt>
                <c:pt idx="187">
                  <c:v>1189</c:v>
                </c:pt>
                <c:pt idx="188">
                  <c:v>1190</c:v>
                </c:pt>
                <c:pt idx="189">
                  <c:v>1191</c:v>
                </c:pt>
                <c:pt idx="190">
                  <c:v>1192</c:v>
                </c:pt>
                <c:pt idx="191">
                  <c:v>1193</c:v>
                </c:pt>
                <c:pt idx="192">
                  <c:v>1194</c:v>
                </c:pt>
                <c:pt idx="193">
                  <c:v>1195</c:v>
                </c:pt>
                <c:pt idx="194">
                  <c:v>1196</c:v>
                </c:pt>
                <c:pt idx="195">
                  <c:v>1197</c:v>
                </c:pt>
                <c:pt idx="196">
                  <c:v>1198</c:v>
                </c:pt>
                <c:pt idx="197">
                  <c:v>1199</c:v>
                </c:pt>
                <c:pt idx="198">
                  <c:v>1200</c:v>
                </c:pt>
                <c:pt idx="199">
                  <c:v>1201</c:v>
                </c:pt>
                <c:pt idx="200">
                  <c:v>1202</c:v>
                </c:pt>
                <c:pt idx="201">
                  <c:v>1203</c:v>
                </c:pt>
              </c:numCache>
            </c:numRef>
          </c:xVal>
          <c:yVal>
            <c:numRef>
              <c:f>Graph!$C$1004:$C$1203</c:f>
              <c:numCache>
                <c:formatCode>General</c:formatCode>
                <c:ptCount val="200"/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0A-4ACD-AA33-EDF54F1A1472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Graph!$A$1003:$A$1204</c:f>
              <c:numCache>
                <c:formatCode>General</c:formatCode>
                <c:ptCount val="202"/>
                <c:pt idx="0">
                  <c:v>1002</c:v>
                </c:pt>
                <c:pt idx="1">
                  <c:v>1003</c:v>
                </c:pt>
                <c:pt idx="2">
                  <c:v>1004</c:v>
                </c:pt>
                <c:pt idx="3">
                  <c:v>1005</c:v>
                </c:pt>
                <c:pt idx="4">
                  <c:v>1006</c:v>
                </c:pt>
                <c:pt idx="5">
                  <c:v>1007</c:v>
                </c:pt>
                <c:pt idx="6">
                  <c:v>1008</c:v>
                </c:pt>
                <c:pt idx="7">
                  <c:v>1009</c:v>
                </c:pt>
                <c:pt idx="8">
                  <c:v>1010</c:v>
                </c:pt>
                <c:pt idx="9">
                  <c:v>1011</c:v>
                </c:pt>
                <c:pt idx="10">
                  <c:v>1012</c:v>
                </c:pt>
                <c:pt idx="11">
                  <c:v>1013</c:v>
                </c:pt>
                <c:pt idx="12">
                  <c:v>1014</c:v>
                </c:pt>
                <c:pt idx="13">
                  <c:v>1015</c:v>
                </c:pt>
                <c:pt idx="14">
                  <c:v>1016</c:v>
                </c:pt>
                <c:pt idx="15">
                  <c:v>1017</c:v>
                </c:pt>
                <c:pt idx="16">
                  <c:v>1018</c:v>
                </c:pt>
                <c:pt idx="17">
                  <c:v>1019</c:v>
                </c:pt>
                <c:pt idx="18">
                  <c:v>1020</c:v>
                </c:pt>
                <c:pt idx="19">
                  <c:v>1021</c:v>
                </c:pt>
                <c:pt idx="20">
                  <c:v>1022</c:v>
                </c:pt>
                <c:pt idx="21">
                  <c:v>1023</c:v>
                </c:pt>
                <c:pt idx="22">
                  <c:v>1024</c:v>
                </c:pt>
                <c:pt idx="23">
                  <c:v>1025</c:v>
                </c:pt>
                <c:pt idx="24">
                  <c:v>1026</c:v>
                </c:pt>
                <c:pt idx="25">
                  <c:v>1027</c:v>
                </c:pt>
                <c:pt idx="26">
                  <c:v>1028</c:v>
                </c:pt>
                <c:pt idx="27">
                  <c:v>1029</c:v>
                </c:pt>
                <c:pt idx="28">
                  <c:v>1030</c:v>
                </c:pt>
                <c:pt idx="29">
                  <c:v>1031</c:v>
                </c:pt>
                <c:pt idx="30">
                  <c:v>1032</c:v>
                </c:pt>
                <c:pt idx="31">
                  <c:v>1033</c:v>
                </c:pt>
                <c:pt idx="32">
                  <c:v>1034</c:v>
                </c:pt>
                <c:pt idx="33">
                  <c:v>1035</c:v>
                </c:pt>
                <c:pt idx="34">
                  <c:v>1036</c:v>
                </c:pt>
                <c:pt idx="35">
                  <c:v>1037</c:v>
                </c:pt>
                <c:pt idx="36">
                  <c:v>1038</c:v>
                </c:pt>
                <c:pt idx="37">
                  <c:v>1039</c:v>
                </c:pt>
                <c:pt idx="38">
                  <c:v>1040</c:v>
                </c:pt>
                <c:pt idx="39">
                  <c:v>1041</c:v>
                </c:pt>
                <c:pt idx="40">
                  <c:v>1042</c:v>
                </c:pt>
                <c:pt idx="41">
                  <c:v>1043</c:v>
                </c:pt>
                <c:pt idx="42">
                  <c:v>1044</c:v>
                </c:pt>
                <c:pt idx="43">
                  <c:v>1045</c:v>
                </c:pt>
                <c:pt idx="44">
                  <c:v>1046</c:v>
                </c:pt>
                <c:pt idx="45">
                  <c:v>1047</c:v>
                </c:pt>
                <c:pt idx="46">
                  <c:v>1048</c:v>
                </c:pt>
                <c:pt idx="47">
                  <c:v>1049</c:v>
                </c:pt>
                <c:pt idx="48">
                  <c:v>1050</c:v>
                </c:pt>
                <c:pt idx="49">
                  <c:v>1051</c:v>
                </c:pt>
                <c:pt idx="50">
                  <c:v>1052</c:v>
                </c:pt>
                <c:pt idx="51">
                  <c:v>1053</c:v>
                </c:pt>
                <c:pt idx="52">
                  <c:v>1054</c:v>
                </c:pt>
                <c:pt idx="53">
                  <c:v>1055</c:v>
                </c:pt>
                <c:pt idx="54">
                  <c:v>1056</c:v>
                </c:pt>
                <c:pt idx="55">
                  <c:v>1057</c:v>
                </c:pt>
                <c:pt idx="56">
                  <c:v>1058</c:v>
                </c:pt>
                <c:pt idx="57">
                  <c:v>1059</c:v>
                </c:pt>
                <c:pt idx="58">
                  <c:v>1060</c:v>
                </c:pt>
                <c:pt idx="59">
                  <c:v>1061</c:v>
                </c:pt>
                <c:pt idx="60">
                  <c:v>1062</c:v>
                </c:pt>
                <c:pt idx="61">
                  <c:v>1063</c:v>
                </c:pt>
                <c:pt idx="62">
                  <c:v>1064</c:v>
                </c:pt>
                <c:pt idx="63">
                  <c:v>1065</c:v>
                </c:pt>
                <c:pt idx="64">
                  <c:v>1066</c:v>
                </c:pt>
                <c:pt idx="65">
                  <c:v>1067</c:v>
                </c:pt>
                <c:pt idx="66">
                  <c:v>1068</c:v>
                </c:pt>
                <c:pt idx="67">
                  <c:v>1069</c:v>
                </c:pt>
                <c:pt idx="68">
                  <c:v>1070</c:v>
                </c:pt>
                <c:pt idx="69">
                  <c:v>1071</c:v>
                </c:pt>
                <c:pt idx="70">
                  <c:v>1072</c:v>
                </c:pt>
                <c:pt idx="71">
                  <c:v>1073</c:v>
                </c:pt>
                <c:pt idx="72">
                  <c:v>1074</c:v>
                </c:pt>
                <c:pt idx="73">
                  <c:v>1075</c:v>
                </c:pt>
                <c:pt idx="74">
                  <c:v>1076</c:v>
                </c:pt>
                <c:pt idx="75">
                  <c:v>1077</c:v>
                </c:pt>
                <c:pt idx="76">
                  <c:v>1078</c:v>
                </c:pt>
                <c:pt idx="77">
                  <c:v>1079</c:v>
                </c:pt>
                <c:pt idx="78">
                  <c:v>1080</c:v>
                </c:pt>
                <c:pt idx="79">
                  <c:v>1081</c:v>
                </c:pt>
                <c:pt idx="80">
                  <c:v>1082</c:v>
                </c:pt>
                <c:pt idx="81">
                  <c:v>1083</c:v>
                </c:pt>
                <c:pt idx="82">
                  <c:v>1084</c:v>
                </c:pt>
                <c:pt idx="83">
                  <c:v>1085</c:v>
                </c:pt>
                <c:pt idx="84">
                  <c:v>1086</c:v>
                </c:pt>
                <c:pt idx="85">
                  <c:v>1087</c:v>
                </c:pt>
                <c:pt idx="86">
                  <c:v>1088</c:v>
                </c:pt>
                <c:pt idx="87">
                  <c:v>1089</c:v>
                </c:pt>
                <c:pt idx="88">
                  <c:v>1090</c:v>
                </c:pt>
                <c:pt idx="89">
                  <c:v>1091</c:v>
                </c:pt>
                <c:pt idx="90">
                  <c:v>1092</c:v>
                </c:pt>
                <c:pt idx="91">
                  <c:v>1093</c:v>
                </c:pt>
                <c:pt idx="92">
                  <c:v>1094</c:v>
                </c:pt>
                <c:pt idx="93">
                  <c:v>1095</c:v>
                </c:pt>
                <c:pt idx="94">
                  <c:v>1096</c:v>
                </c:pt>
                <c:pt idx="95">
                  <c:v>1097</c:v>
                </c:pt>
                <c:pt idx="96">
                  <c:v>1098</c:v>
                </c:pt>
                <c:pt idx="97">
                  <c:v>1099</c:v>
                </c:pt>
                <c:pt idx="98">
                  <c:v>1100</c:v>
                </c:pt>
                <c:pt idx="99">
                  <c:v>1101</c:v>
                </c:pt>
                <c:pt idx="100">
                  <c:v>1102</c:v>
                </c:pt>
                <c:pt idx="101">
                  <c:v>1103</c:v>
                </c:pt>
                <c:pt idx="102">
                  <c:v>1104</c:v>
                </c:pt>
                <c:pt idx="103">
                  <c:v>1105</c:v>
                </c:pt>
                <c:pt idx="104">
                  <c:v>1106</c:v>
                </c:pt>
                <c:pt idx="105">
                  <c:v>1107</c:v>
                </c:pt>
                <c:pt idx="106">
                  <c:v>1108</c:v>
                </c:pt>
                <c:pt idx="107">
                  <c:v>1109</c:v>
                </c:pt>
                <c:pt idx="108">
                  <c:v>1110</c:v>
                </c:pt>
                <c:pt idx="109">
                  <c:v>1111</c:v>
                </c:pt>
                <c:pt idx="110">
                  <c:v>1112</c:v>
                </c:pt>
                <c:pt idx="111">
                  <c:v>1113</c:v>
                </c:pt>
                <c:pt idx="112">
                  <c:v>1114</c:v>
                </c:pt>
                <c:pt idx="113">
                  <c:v>1115</c:v>
                </c:pt>
                <c:pt idx="114">
                  <c:v>1116</c:v>
                </c:pt>
                <c:pt idx="115">
                  <c:v>1117</c:v>
                </c:pt>
                <c:pt idx="116">
                  <c:v>1118</c:v>
                </c:pt>
                <c:pt idx="117">
                  <c:v>1119</c:v>
                </c:pt>
                <c:pt idx="118">
                  <c:v>1120</c:v>
                </c:pt>
                <c:pt idx="119">
                  <c:v>1121</c:v>
                </c:pt>
                <c:pt idx="120">
                  <c:v>1122</c:v>
                </c:pt>
                <c:pt idx="121">
                  <c:v>1123</c:v>
                </c:pt>
                <c:pt idx="122">
                  <c:v>1124</c:v>
                </c:pt>
                <c:pt idx="123">
                  <c:v>1125</c:v>
                </c:pt>
                <c:pt idx="124">
                  <c:v>1126</c:v>
                </c:pt>
                <c:pt idx="125">
                  <c:v>1127</c:v>
                </c:pt>
                <c:pt idx="126">
                  <c:v>1128</c:v>
                </c:pt>
                <c:pt idx="127">
                  <c:v>1129</c:v>
                </c:pt>
                <c:pt idx="128">
                  <c:v>1130</c:v>
                </c:pt>
                <c:pt idx="129">
                  <c:v>1131</c:v>
                </c:pt>
                <c:pt idx="130">
                  <c:v>1132</c:v>
                </c:pt>
                <c:pt idx="131">
                  <c:v>1133</c:v>
                </c:pt>
                <c:pt idx="132">
                  <c:v>1134</c:v>
                </c:pt>
                <c:pt idx="133">
                  <c:v>1135</c:v>
                </c:pt>
                <c:pt idx="134">
                  <c:v>1136</c:v>
                </c:pt>
                <c:pt idx="135">
                  <c:v>1137</c:v>
                </c:pt>
                <c:pt idx="136">
                  <c:v>1138</c:v>
                </c:pt>
                <c:pt idx="137">
                  <c:v>1139</c:v>
                </c:pt>
                <c:pt idx="138">
                  <c:v>1140</c:v>
                </c:pt>
                <c:pt idx="139">
                  <c:v>1141</c:v>
                </c:pt>
                <c:pt idx="140">
                  <c:v>1142</c:v>
                </c:pt>
                <c:pt idx="141">
                  <c:v>1143</c:v>
                </c:pt>
                <c:pt idx="142">
                  <c:v>1144</c:v>
                </c:pt>
                <c:pt idx="143">
                  <c:v>1145</c:v>
                </c:pt>
                <c:pt idx="144">
                  <c:v>1146</c:v>
                </c:pt>
                <c:pt idx="145">
                  <c:v>1147</c:v>
                </c:pt>
                <c:pt idx="146">
                  <c:v>1148</c:v>
                </c:pt>
                <c:pt idx="147">
                  <c:v>1149</c:v>
                </c:pt>
                <c:pt idx="148">
                  <c:v>1150</c:v>
                </c:pt>
                <c:pt idx="149">
                  <c:v>1151</c:v>
                </c:pt>
                <c:pt idx="150">
                  <c:v>1152</c:v>
                </c:pt>
                <c:pt idx="151">
                  <c:v>1153</c:v>
                </c:pt>
                <c:pt idx="152">
                  <c:v>1154</c:v>
                </c:pt>
                <c:pt idx="153">
                  <c:v>1155</c:v>
                </c:pt>
                <c:pt idx="154">
                  <c:v>1156</c:v>
                </c:pt>
                <c:pt idx="155">
                  <c:v>1157</c:v>
                </c:pt>
                <c:pt idx="156">
                  <c:v>1158</c:v>
                </c:pt>
                <c:pt idx="157">
                  <c:v>1159</c:v>
                </c:pt>
                <c:pt idx="158">
                  <c:v>1160</c:v>
                </c:pt>
                <c:pt idx="159">
                  <c:v>1161</c:v>
                </c:pt>
                <c:pt idx="160">
                  <c:v>1162</c:v>
                </c:pt>
                <c:pt idx="161">
                  <c:v>1163</c:v>
                </c:pt>
                <c:pt idx="162">
                  <c:v>1164</c:v>
                </c:pt>
                <c:pt idx="163">
                  <c:v>1165</c:v>
                </c:pt>
                <c:pt idx="164">
                  <c:v>1166</c:v>
                </c:pt>
                <c:pt idx="165">
                  <c:v>1167</c:v>
                </c:pt>
                <c:pt idx="166">
                  <c:v>1168</c:v>
                </c:pt>
                <c:pt idx="167">
                  <c:v>1169</c:v>
                </c:pt>
                <c:pt idx="168">
                  <c:v>1170</c:v>
                </c:pt>
                <c:pt idx="169">
                  <c:v>1171</c:v>
                </c:pt>
                <c:pt idx="170">
                  <c:v>1172</c:v>
                </c:pt>
                <c:pt idx="171">
                  <c:v>1173</c:v>
                </c:pt>
                <c:pt idx="172">
                  <c:v>1174</c:v>
                </c:pt>
                <c:pt idx="173">
                  <c:v>1175</c:v>
                </c:pt>
                <c:pt idx="174">
                  <c:v>1176</c:v>
                </c:pt>
                <c:pt idx="175">
                  <c:v>1177</c:v>
                </c:pt>
                <c:pt idx="176">
                  <c:v>1178</c:v>
                </c:pt>
                <c:pt idx="177">
                  <c:v>1179</c:v>
                </c:pt>
                <c:pt idx="178">
                  <c:v>1180</c:v>
                </c:pt>
                <c:pt idx="179">
                  <c:v>1181</c:v>
                </c:pt>
                <c:pt idx="180">
                  <c:v>1182</c:v>
                </c:pt>
                <c:pt idx="181">
                  <c:v>1183</c:v>
                </c:pt>
                <c:pt idx="182">
                  <c:v>1184</c:v>
                </c:pt>
                <c:pt idx="183">
                  <c:v>1185</c:v>
                </c:pt>
                <c:pt idx="184">
                  <c:v>1186</c:v>
                </c:pt>
                <c:pt idx="185">
                  <c:v>1187</c:v>
                </c:pt>
                <c:pt idx="186">
                  <c:v>1188</c:v>
                </c:pt>
                <c:pt idx="187">
                  <c:v>1189</c:v>
                </c:pt>
                <c:pt idx="188">
                  <c:v>1190</c:v>
                </c:pt>
                <c:pt idx="189">
                  <c:v>1191</c:v>
                </c:pt>
                <c:pt idx="190">
                  <c:v>1192</c:v>
                </c:pt>
                <c:pt idx="191">
                  <c:v>1193</c:v>
                </c:pt>
                <c:pt idx="192">
                  <c:v>1194</c:v>
                </c:pt>
                <c:pt idx="193">
                  <c:v>1195</c:v>
                </c:pt>
                <c:pt idx="194">
                  <c:v>1196</c:v>
                </c:pt>
                <c:pt idx="195">
                  <c:v>1197</c:v>
                </c:pt>
                <c:pt idx="196">
                  <c:v>1198</c:v>
                </c:pt>
                <c:pt idx="197">
                  <c:v>1199</c:v>
                </c:pt>
                <c:pt idx="198">
                  <c:v>1200</c:v>
                </c:pt>
                <c:pt idx="199">
                  <c:v>1201</c:v>
                </c:pt>
                <c:pt idx="200">
                  <c:v>1202</c:v>
                </c:pt>
                <c:pt idx="201">
                  <c:v>1203</c:v>
                </c:pt>
              </c:numCache>
            </c:numRef>
          </c:xVal>
          <c:yVal>
            <c:numRef>
              <c:f>Graph!$E$1004:$E$1203</c:f>
              <c:numCache>
                <c:formatCode>General</c:formatCode>
                <c:ptCount val="200"/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0A-4ACD-AA33-EDF54F1A1472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Graph!$A$1003:$A$1204</c:f>
              <c:numCache>
                <c:formatCode>General</c:formatCode>
                <c:ptCount val="202"/>
                <c:pt idx="0">
                  <c:v>1002</c:v>
                </c:pt>
                <c:pt idx="1">
                  <c:v>1003</c:v>
                </c:pt>
                <c:pt idx="2">
                  <c:v>1004</c:v>
                </c:pt>
                <c:pt idx="3">
                  <c:v>1005</c:v>
                </c:pt>
                <c:pt idx="4">
                  <c:v>1006</c:v>
                </c:pt>
                <c:pt idx="5">
                  <c:v>1007</c:v>
                </c:pt>
                <c:pt idx="6">
                  <c:v>1008</c:v>
                </c:pt>
                <c:pt idx="7">
                  <c:v>1009</c:v>
                </c:pt>
                <c:pt idx="8">
                  <c:v>1010</c:v>
                </c:pt>
                <c:pt idx="9">
                  <c:v>1011</c:v>
                </c:pt>
                <c:pt idx="10">
                  <c:v>1012</c:v>
                </c:pt>
                <c:pt idx="11">
                  <c:v>1013</c:v>
                </c:pt>
                <c:pt idx="12">
                  <c:v>1014</c:v>
                </c:pt>
                <c:pt idx="13">
                  <c:v>1015</c:v>
                </c:pt>
                <c:pt idx="14">
                  <c:v>1016</c:v>
                </c:pt>
                <c:pt idx="15">
                  <c:v>1017</c:v>
                </c:pt>
                <c:pt idx="16">
                  <c:v>1018</c:v>
                </c:pt>
                <c:pt idx="17">
                  <c:v>1019</c:v>
                </c:pt>
                <c:pt idx="18">
                  <c:v>1020</c:v>
                </c:pt>
                <c:pt idx="19">
                  <c:v>1021</c:v>
                </c:pt>
                <c:pt idx="20">
                  <c:v>1022</c:v>
                </c:pt>
                <c:pt idx="21">
                  <c:v>1023</c:v>
                </c:pt>
                <c:pt idx="22">
                  <c:v>1024</c:v>
                </c:pt>
                <c:pt idx="23">
                  <c:v>1025</c:v>
                </c:pt>
                <c:pt idx="24">
                  <c:v>1026</c:v>
                </c:pt>
                <c:pt idx="25">
                  <c:v>1027</c:v>
                </c:pt>
                <c:pt idx="26">
                  <c:v>1028</c:v>
                </c:pt>
                <c:pt idx="27">
                  <c:v>1029</c:v>
                </c:pt>
                <c:pt idx="28">
                  <c:v>1030</c:v>
                </c:pt>
                <c:pt idx="29">
                  <c:v>1031</c:v>
                </c:pt>
                <c:pt idx="30">
                  <c:v>1032</c:v>
                </c:pt>
                <c:pt idx="31">
                  <c:v>1033</c:v>
                </c:pt>
                <c:pt idx="32">
                  <c:v>1034</c:v>
                </c:pt>
                <c:pt idx="33">
                  <c:v>1035</c:v>
                </c:pt>
                <c:pt idx="34">
                  <c:v>1036</c:v>
                </c:pt>
                <c:pt idx="35">
                  <c:v>1037</c:v>
                </c:pt>
                <c:pt idx="36">
                  <c:v>1038</c:v>
                </c:pt>
                <c:pt idx="37">
                  <c:v>1039</c:v>
                </c:pt>
                <c:pt idx="38">
                  <c:v>1040</c:v>
                </c:pt>
                <c:pt idx="39">
                  <c:v>1041</c:v>
                </c:pt>
                <c:pt idx="40">
                  <c:v>1042</c:v>
                </c:pt>
                <c:pt idx="41">
                  <c:v>1043</c:v>
                </c:pt>
                <c:pt idx="42">
                  <c:v>1044</c:v>
                </c:pt>
                <c:pt idx="43">
                  <c:v>1045</c:v>
                </c:pt>
                <c:pt idx="44">
                  <c:v>1046</c:v>
                </c:pt>
                <c:pt idx="45">
                  <c:v>1047</c:v>
                </c:pt>
                <c:pt idx="46">
                  <c:v>1048</c:v>
                </c:pt>
                <c:pt idx="47">
                  <c:v>1049</c:v>
                </c:pt>
                <c:pt idx="48">
                  <c:v>1050</c:v>
                </c:pt>
                <c:pt idx="49">
                  <c:v>1051</c:v>
                </c:pt>
                <c:pt idx="50">
                  <c:v>1052</c:v>
                </c:pt>
                <c:pt idx="51">
                  <c:v>1053</c:v>
                </c:pt>
                <c:pt idx="52">
                  <c:v>1054</c:v>
                </c:pt>
                <c:pt idx="53">
                  <c:v>1055</c:v>
                </c:pt>
                <c:pt idx="54">
                  <c:v>1056</c:v>
                </c:pt>
                <c:pt idx="55">
                  <c:v>1057</c:v>
                </c:pt>
                <c:pt idx="56">
                  <c:v>1058</c:v>
                </c:pt>
                <c:pt idx="57">
                  <c:v>1059</c:v>
                </c:pt>
                <c:pt idx="58">
                  <c:v>1060</c:v>
                </c:pt>
                <c:pt idx="59">
                  <c:v>1061</c:v>
                </c:pt>
                <c:pt idx="60">
                  <c:v>1062</c:v>
                </c:pt>
                <c:pt idx="61">
                  <c:v>1063</c:v>
                </c:pt>
                <c:pt idx="62">
                  <c:v>1064</c:v>
                </c:pt>
                <c:pt idx="63">
                  <c:v>1065</c:v>
                </c:pt>
                <c:pt idx="64">
                  <c:v>1066</c:v>
                </c:pt>
                <c:pt idx="65">
                  <c:v>1067</c:v>
                </c:pt>
                <c:pt idx="66">
                  <c:v>1068</c:v>
                </c:pt>
                <c:pt idx="67">
                  <c:v>1069</c:v>
                </c:pt>
                <c:pt idx="68">
                  <c:v>1070</c:v>
                </c:pt>
                <c:pt idx="69">
                  <c:v>1071</c:v>
                </c:pt>
                <c:pt idx="70">
                  <c:v>1072</c:v>
                </c:pt>
                <c:pt idx="71">
                  <c:v>1073</c:v>
                </c:pt>
                <c:pt idx="72">
                  <c:v>1074</c:v>
                </c:pt>
                <c:pt idx="73">
                  <c:v>1075</c:v>
                </c:pt>
                <c:pt idx="74">
                  <c:v>1076</c:v>
                </c:pt>
                <c:pt idx="75">
                  <c:v>1077</c:v>
                </c:pt>
                <c:pt idx="76">
                  <c:v>1078</c:v>
                </c:pt>
                <c:pt idx="77">
                  <c:v>1079</c:v>
                </c:pt>
                <c:pt idx="78">
                  <c:v>1080</c:v>
                </c:pt>
                <c:pt idx="79">
                  <c:v>1081</c:v>
                </c:pt>
                <c:pt idx="80">
                  <c:v>1082</c:v>
                </c:pt>
                <c:pt idx="81">
                  <c:v>1083</c:v>
                </c:pt>
                <c:pt idx="82">
                  <c:v>1084</c:v>
                </c:pt>
                <c:pt idx="83">
                  <c:v>1085</c:v>
                </c:pt>
                <c:pt idx="84">
                  <c:v>1086</c:v>
                </c:pt>
                <c:pt idx="85">
                  <c:v>1087</c:v>
                </c:pt>
                <c:pt idx="86">
                  <c:v>1088</c:v>
                </c:pt>
                <c:pt idx="87">
                  <c:v>1089</c:v>
                </c:pt>
                <c:pt idx="88">
                  <c:v>1090</c:v>
                </c:pt>
                <c:pt idx="89">
                  <c:v>1091</c:v>
                </c:pt>
                <c:pt idx="90">
                  <c:v>1092</c:v>
                </c:pt>
                <c:pt idx="91">
                  <c:v>1093</c:v>
                </c:pt>
                <c:pt idx="92">
                  <c:v>1094</c:v>
                </c:pt>
                <c:pt idx="93">
                  <c:v>1095</c:v>
                </c:pt>
                <c:pt idx="94">
                  <c:v>1096</c:v>
                </c:pt>
                <c:pt idx="95">
                  <c:v>1097</c:v>
                </c:pt>
                <c:pt idx="96">
                  <c:v>1098</c:v>
                </c:pt>
                <c:pt idx="97">
                  <c:v>1099</c:v>
                </c:pt>
                <c:pt idx="98">
                  <c:v>1100</c:v>
                </c:pt>
                <c:pt idx="99">
                  <c:v>1101</c:v>
                </c:pt>
                <c:pt idx="100">
                  <c:v>1102</c:v>
                </c:pt>
                <c:pt idx="101">
                  <c:v>1103</c:v>
                </c:pt>
                <c:pt idx="102">
                  <c:v>1104</c:v>
                </c:pt>
                <c:pt idx="103">
                  <c:v>1105</c:v>
                </c:pt>
                <c:pt idx="104">
                  <c:v>1106</c:v>
                </c:pt>
                <c:pt idx="105">
                  <c:v>1107</c:v>
                </c:pt>
                <c:pt idx="106">
                  <c:v>1108</c:v>
                </c:pt>
                <c:pt idx="107">
                  <c:v>1109</c:v>
                </c:pt>
                <c:pt idx="108">
                  <c:v>1110</c:v>
                </c:pt>
                <c:pt idx="109">
                  <c:v>1111</c:v>
                </c:pt>
                <c:pt idx="110">
                  <c:v>1112</c:v>
                </c:pt>
                <c:pt idx="111">
                  <c:v>1113</c:v>
                </c:pt>
                <c:pt idx="112">
                  <c:v>1114</c:v>
                </c:pt>
                <c:pt idx="113">
                  <c:v>1115</c:v>
                </c:pt>
                <c:pt idx="114">
                  <c:v>1116</c:v>
                </c:pt>
                <c:pt idx="115">
                  <c:v>1117</c:v>
                </c:pt>
                <c:pt idx="116">
                  <c:v>1118</c:v>
                </c:pt>
                <c:pt idx="117">
                  <c:v>1119</c:v>
                </c:pt>
                <c:pt idx="118">
                  <c:v>1120</c:v>
                </c:pt>
                <c:pt idx="119">
                  <c:v>1121</c:v>
                </c:pt>
                <c:pt idx="120">
                  <c:v>1122</c:v>
                </c:pt>
                <c:pt idx="121">
                  <c:v>1123</c:v>
                </c:pt>
                <c:pt idx="122">
                  <c:v>1124</c:v>
                </c:pt>
                <c:pt idx="123">
                  <c:v>1125</c:v>
                </c:pt>
                <c:pt idx="124">
                  <c:v>1126</c:v>
                </c:pt>
                <c:pt idx="125">
                  <c:v>1127</c:v>
                </c:pt>
                <c:pt idx="126">
                  <c:v>1128</c:v>
                </c:pt>
                <c:pt idx="127">
                  <c:v>1129</c:v>
                </c:pt>
                <c:pt idx="128">
                  <c:v>1130</c:v>
                </c:pt>
                <c:pt idx="129">
                  <c:v>1131</c:v>
                </c:pt>
                <c:pt idx="130">
                  <c:v>1132</c:v>
                </c:pt>
                <c:pt idx="131">
                  <c:v>1133</c:v>
                </c:pt>
                <c:pt idx="132">
                  <c:v>1134</c:v>
                </c:pt>
                <c:pt idx="133">
                  <c:v>1135</c:v>
                </c:pt>
                <c:pt idx="134">
                  <c:v>1136</c:v>
                </c:pt>
                <c:pt idx="135">
                  <c:v>1137</c:v>
                </c:pt>
                <c:pt idx="136">
                  <c:v>1138</c:v>
                </c:pt>
                <c:pt idx="137">
                  <c:v>1139</c:v>
                </c:pt>
                <c:pt idx="138">
                  <c:v>1140</c:v>
                </c:pt>
                <c:pt idx="139">
                  <c:v>1141</c:v>
                </c:pt>
                <c:pt idx="140">
                  <c:v>1142</c:v>
                </c:pt>
                <c:pt idx="141">
                  <c:v>1143</c:v>
                </c:pt>
                <c:pt idx="142">
                  <c:v>1144</c:v>
                </c:pt>
                <c:pt idx="143">
                  <c:v>1145</c:v>
                </c:pt>
                <c:pt idx="144">
                  <c:v>1146</c:v>
                </c:pt>
                <c:pt idx="145">
                  <c:v>1147</c:v>
                </c:pt>
                <c:pt idx="146">
                  <c:v>1148</c:v>
                </c:pt>
                <c:pt idx="147">
                  <c:v>1149</c:v>
                </c:pt>
                <c:pt idx="148">
                  <c:v>1150</c:v>
                </c:pt>
                <c:pt idx="149">
                  <c:v>1151</c:v>
                </c:pt>
                <c:pt idx="150">
                  <c:v>1152</c:v>
                </c:pt>
                <c:pt idx="151">
                  <c:v>1153</c:v>
                </c:pt>
                <c:pt idx="152">
                  <c:v>1154</c:v>
                </c:pt>
                <c:pt idx="153">
                  <c:v>1155</c:v>
                </c:pt>
                <c:pt idx="154">
                  <c:v>1156</c:v>
                </c:pt>
                <c:pt idx="155">
                  <c:v>1157</c:v>
                </c:pt>
                <c:pt idx="156">
                  <c:v>1158</c:v>
                </c:pt>
                <c:pt idx="157">
                  <c:v>1159</c:v>
                </c:pt>
                <c:pt idx="158">
                  <c:v>1160</c:v>
                </c:pt>
                <c:pt idx="159">
                  <c:v>1161</c:v>
                </c:pt>
                <c:pt idx="160">
                  <c:v>1162</c:v>
                </c:pt>
                <c:pt idx="161">
                  <c:v>1163</c:v>
                </c:pt>
                <c:pt idx="162">
                  <c:v>1164</c:v>
                </c:pt>
                <c:pt idx="163">
                  <c:v>1165</c:v>
                </c:pt>
                <c:pt idx="164">
                  <c:v>1166</c:v>
                </c:pt>
                <c:pt idx="165">
                  <c:v>1167</c:v>
                </c:pt>
                <c:pt idx="166">
                  <c:v>1168</c:v>
                </c:pt>
                <c:pt idx="167">
                  <c:v>1169</c:v>
                </c:pt>
                <c:pt idx="168">
                  <c:v>1170</c:v>
                </c:pt>
                <c:pt idx="169">
                  <c:v>1171</c:v>
                </c:pt>
                <c:pt idx="170">
                  <c:v>1172</c:v>
                </c:pt>
                <c:pt idx="171">
                  <c:v>1173</c:v>
                </c:pt>
                <c:pt idx="172">
                  <c:v>1174</c:v>
                </c:pt>
                <c:pt idx="173">
                  <c:v>1175</c:v>
                </c:pt>
                <c:pt idx="174">
                  <c:v>1176</c:v>
                </c:pt>
                <c:pt idx="175">
                  <c:v>1177</c:v>
                </c:pt>
                <c:pt idx="176">
                  <c:v>1178</c:v>
                </c:pt>
                <c:pt idx="177">
                  <c:v>1179</c:v>
                </c:pt>
                <c:pt idx="178">
                  <c:v>1180</c:v>
                </c:pt>
                <c:pt idx="179">
                  <c:v>1181</c:v>
                </c:pt>
                <c:pt idx="180">
                  <c:v>1182</c:v>
                </c:pt>
                <c:pt idx="181">
                  <c:v>1183</c:v>
                </c:pt>
                <c:pt idx="182">
                  <c:v>1184</c:v>
                </c:pt>
                <c:pt idx="183">
                  <c:v>1185</c:v>
                </c:pt>
                <c:pt idx="184">
                  <c:v>1186</c:v>
                </c:pt>
                <c:pt idx="185">
                  <c:v>1187</c:v>
                </c:pt>
                <c:pt idx="186">
                  <c:v>1188</c:v>
                </c:pt>
                <c:pt idx="187">
                  <c:v>1189</c:v>
                </c:pt>
                <c:pt idx="188">
                  <c:v>1190</c:v>
                </c:pt>
                <c:pt idx="189">
                  <c:v>1191</c:v>
                </c:pt>
                <c:pt idx="190">
                  <c:v>1192</c:v>
                </c:pt>
                <c:pt idx="191">
                  <c:v>1193</c:v>
                </c:pt>
                <c:pt idx="192">
                  <c:v>1194</c:v>
                </c:pt>
                <c:pt idx="193">
                  <c:v>1195</c:v>
                </c:pt>
                <c:pt idx="194">
                  <c:v>1196</c:v>
                </c:pt>
                <c:pt idx="195">
                  <c:v>1197</c:v>
                </c:pt>
                <c:pt idx="196">
                  <c:v>1198</c:v>
                </c:pt>
                <c:pt idx="197">
                  <c:v>1199</c:v>
                </c:pt>
                <c:pt idx="198">
                  <c:v>1200</c:v>
                </c:pt>
                <c:pt idx="199">
                  <c:v>1201</c:v>
                </c:pt>
                <c:pt idx="200">
                  <c:v>1202</c:v>
                </c:pt>
                <c:pt idx="201">
                  <c:v>1203</c:v>
                </c:pt>
              </c:numCache>
            </c:numRef>
          </c:xVal>
          <c:yVal>
            <c:numRef>
              <c:f>Graph!$G$1004:$G$1203</c:f>
              <c:numCache>
                <c:formatCode>General</c:formatCode>
                <c:ptCount val="2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0A-4ACD-AA33-EDF54F1A1472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Graph!$A$1003:$A$1204</c:f>
              <c:numCache>
                <c:formatCode>General</c:formatCode>
                <c:ptCount val="202"/>
                <c:pt idx="0">
                  <c:v>1002</c:v>
                </c:pt>
                <c:pt idx="1">
                  <c:v>1003</c:v>
                </c:pt>
                <c:pt idx="2">
                  <c:v>1004</c:v>
                </c:pt>
                <c:pt idx="3">
                  <c:v>1005</c:v>
                </c:pt>
                <c:pt idx="4">
                  <c:v>1006</c:v>
                </c:pt>
                <c:pt idx="5">
                  <c:v>1007</c:v>
                </c:pt>
                <c:pt idx="6">
                  <c:v>1008</c:v>
                </c:pt>
                <c:pt idx="7">
                  <c:v>1009</c:v>
                </c:pt>
                <c:pt idx="8">
                  <c:v>1010</c:v>
                </c:pt>
                <c:pt idx="9">
                  <c:v>1011</c:v>
                </c:pt>
                <c:pt idx="10">
                  <c:v>1012</c:v>
                </c:pt>
                <c:pt idx="11">
                  <c:v>1013</c:v>
                </c:pt>
                <c:pt idx="12">
                  <c:v>1014</c:v>
                </c:pt>
                <c:pt idx="13">
                  <c:v>1015</c:v>
                </c:pt>
                <c:pt idx="14">
                  <c:v>1016</c:v>
                </c:pt>
                <c:pt idx="15">
                  <c:v>1017</c:v>
                </c:pt>
                <c:pt idx="16">
                  <c:v>1018</c:v>
                </c:pt>
                <c:pt idx="17">
                  <c:v>1019</c:v>
                </c:pt>
                <c:pt idx="18">
                  <c:v>1020</c:v>
                </c:pt>
                <c:pt idx="19">
                  <c:v>1021</c:v>
                </c:pt>
                <c:pt idx="20">
                  <c:v>1022</c:v>
                </c:pt>
                <c:pt idx="21">
                  <c:v>1023</c:v>
                </c:pt>
                <c:pt idx="22">
                  <c:v>1024</c:v>
                </c:pt>
                <c:pt idx="23">
                  <c:v>1025</c:v>
                </c:pt>
                <c:pt idx="24">
                  <c:v>1026</c:v>
                </c:pt>
                <c:pt idx="25">
                  <c:v>1027</c:v>
                </c:pt>
                <c:pt idx="26">
                  <c:v>1028</c:v>
                </c:pt>
                <c:pt idx="27">
                  <c:v>1029</c:v>
                </c:pt>
                <c:pt idx="28">
                  <c:v>1030</c:v>
                </c:pt>
                <c:pt idx="29">
                  <c:v>1031</c:v>
                </c:pt>
                <c:pt idx="30">
                  <c:v>1032</c:v>
                </c:pt>
                <c:pt idx="31">
                  <c:v>1033</c:v>
                </c:pt>
                <c:pt idx="32">
                  <c:v>1034</c:v>
                </c:pt>
                <c:pt idx="33">
                  <c:v>1035</c:v>
                </c:pt>
                <c:pt idx="34">
                  <c:v>1036</c:v>
                </c:pt>
                <c:pt idx="35">
                  <c:v>1037</c:v>
                </c:pt>
                <c:pt idx="36">
                  <c:v>1038</c:v>
                </c:pt>
                <c:pt idx="37">
                  <c:v>1039</c:v>
                </c:pt>
                <c:pt idx="38">
                  <c:v>1040</c:v>
                </c:pt>
                <c:pt idx="39">
                  <c:v>1041</c:v>
                </c:pt>
                <c:pt idx="40">
                  <c:v>1042</c:v>
                </c:pt>
                <c:pt idx="41">
                  <c:v>1043</c:v>
                </c:pt>
                <c:pt idx="42">
                  <c:v>1044</c:v>
                </c:pt>
                <c:pt idx="43">
                  <c:v>1045</c:v>
                </c:pt>
                <c:pt idx="44">
                  <c:v>1046</c:v>
                </c:pt>
                <c:pt idx="45">
                  <c:v>1047</c:v>
                </c:pt>
                <c:pt idx="46">
                  <c:v>1048</c:v>
                </c:pt>
                <c:pt idx="47">
                  <c:v>1049</c:v>
                </c:pt>
                <c:pt idx="48">
                  <c:v>1050</c:v>
                </c:pt>
                <c:pt idx="49">
                  <c:v>1051</c:v>
                </c:pt>
                <c:pt idx="50">
                  <c:v>1052</c:v>
                </c:pt>
                <c:pt idx="51">
                  <c:v>1053</c:v>
                </c:pt>
                <c:pt idx="52">
                  <c:v>1054</c:v>
                </c:pt>
                <c:pt idx="53">
                  <c:v>1055</c:v>
                </c:pt>
                <c:pt idx="54">
                  <c:v>1056</c:v>
                </c:pt>
                <c:pt idx="55">
                  <c:v>1057</c:v>
                </c:pt>
                <c:pt idx="56">
                  <c:v>1058</c:v>
                </c:pt>
                <c:pt idx="57">
                  <c:v>1059</c:v>
                </c:pt>
                <c:pt idx="58">
                  <c:v>1060</c:v>
                </c:pt>
                <c:pt idx="59">
                  <c:v>1061</c:v>
                </c:pt>
                <c:pt idx="60">
                  <c:v>1062</c:v>
                </c:pt>
                <c:pt idx="61">
                  <c:v>1063</c:v>
                </c:pt>
                <c:pt idx="62">
                  <c:v>1064</c:v>
                </c:pt>
                <c:pt idx="63">
                  <c:v>1065</c:v>
                </c:pt>
                <c:pt idx="64">
                  <c:v>1066</c:v>
                </c:pt>
                <c:pt idx="65">
                  <c:v>1067</c:v>
                </c:pt>
                <c:pt idx="66">
                  <c:v>1068</c:v>
                </c:pt>
                <c:pt idx="67">
                  <c:v>1069</c:v>
                </c:pt>
                <c:pt idx="68">
                  <c:v>1070</c:v>
                </c:pt>
                <c:pt idx="69">
                  <c:v>1071</c:v>
                </c:pt>
                <c:pt idx="70">
                  <c:v>1072</c:v>
                </c:pt>
                <c:pt idx="71">
                  <c:v>1073</c:v>
                </c:pt>
                <c:pt idx="72">
                  <c:v>1074</c:v>
                </c:pt>
                <c:pt idx="73">
                  <c:v>1075</c:v>
                </c:pt>
                <c:pt idx="74">
                  <c:v>1076</c:v>
                </c:pt>
                <c:pt idx="75">
                  <c:v>1077</c:v>
                </c:pt>
                <c:pt idx="76">
                  <c:v>1078</c:v>
                </c:pt>
                <c:pt idx="77">
                  <c:v>1079</c:v>
                </c:pt>
                <c:pt idx="78">
                  <c:v>1080</c:v>
                </c:pt>
                <c:pt idx="79">
                  <c:v>1081</c:v>
                </c:pt>
                <c:pt idx="80">
                  <c:v>1082</c:v>
                </c:pt>
                <c:pt idx="81">
                  <c:v>1083</c:v>
                </c:pt>
                <c:pt idx="82">
                  <c:v>1084</c:v>
                </c:pt>
                <c:pt idx="83">
                  <c:v>1085</c:v>
                </c:pt>
                <c:pt idx="84">
                  <c:v>1086</c:v>
                </c:pt>
                <c:pt idx="85">
                  <c:v>1087</c:v>
                </c:pt>
                <c:pt idx="86">
                  <c:v>1088</c:v>
                </c:pt>
                <c:pt idx="87">
                  <c:v>1089</c:v>
                </c:pt>
                <c:pt idx="88">
                  <c:v>1090</c:v>
                </c:pt>
                <c:pt idx="89">
                  <c:v>1091</c:v>
                </c:pt>
                <c:pt idx="90">
                  <c:v>1092</c:v>
                </c:pt>
                <c:pt idx="91">
                  <c:v>1093</c:v>
                </c:pt>
                <c:pt idx="92">
                  <c:v>1094</c:v>
                </c:pt>
                <c:pt idx="93">
                  <c:v>1095</c:v>
                </c:pt>
                <c:pt idx="94">
                  <c:v>1096</c:v>
                </c:pt>
                <c:pt idx="95">
                  <c:v>1097</c:v>
                </c:pt>
                <c:pt idx="96">
                  <c:v>1098</c:v>
                </c:pt>
                <c:pt idx="97">
                  <c:v>1099</c:v>
                </c:pt>
                <c:pt idx="98">
                  <c:v>1100</c:v>
                </c:pt>
                <c:pt idx="99">
                  <c:v>1101</c:v>
                </c:pt>
                <c:pt idx="100">
                  <c:v>1102</c:v>
                </c:pt>
                <c:pt idx="101">
                  <c:v>1103</c:v>
                </c:pt>
                <c:pt idx="102">
                  <c:v>1104</c:v>
                </c:pt>
                <c:pt idx="103">
                  <c:v>1105</c:v>
                </c:pt>
                <c:pt idx="104">
                  <c:v>1106</c:v>
                </c:pt>
                <c:pt idx="105">
                  <c:v>1107</c:v>
                </c:pt>
                <c:pt idx="106">
                  <c:v>1108</c:v>
                </c:pt>
                <c:pt idx="107">
                  <c:v>1109</c:v>
                </c:pt>
                <c:pt idx="108">
                  <c:v>1110</c:v>
                </c:pt>
                <c:pt idx="109">
                  <c:v>1111</c:v>
                </c:pt>
                <c:pt idx="110">
                  <c:v>1112</c:v>
                </c:pt>
                <c:pt idx="111">
                  <c:v>1113</c:v>
                </c:pt>
                <c:pt idx="112">
                  <c:v>1114</c:v>
                </c:pt>
                <c:pt idx="113">
                  <c:v>1115</c:v>
                </c:pt>
                <c:pt idx="114">
                  <c:v>1116</c:v>
                </c:pt>
                <c:pt idx="115">
                  <c:v>1117</c:v>
                </c:pt>
                <c:pt idx="116">
                  <c:v>1118</c:v>
                </c:pt>
                <c:pt idx="117">
                  <c:v>1119</c:v>
                </c:pt>
                <c:pt idx="118">
                  <c:v>1120</c:v>
                </c:pt>
                <c:pt idx="119">
                  <c:v>1121</c:v>
                </c:pt>
                <c:pt idx="120">
                  <c:v>1122</c:v>
                </c:pt>
                <c:pt idx="121">
                  <c:v>1123</c:v>
                </c:pt>
                <c:pt idx="122">
                  <c:v>1124</c:v>
                </c:pt>
                <c:pt idx="123">
                  <c:v>1125</c:v>
                </c:pt>
                <c:pt idx="124">
                  <c:v>1126</c:v>
                </c:pt>
                <c:pt idx="125">
                  <c:v>1127</c:v>
                </c:pt>
                <c:pt idx="126">
                  <c:v>1128</c:v>
                </c:pt>
                <c:pt idx="127">
                  <c:v>1129</c:v>
                </c:pt>
                <c:pt idx="128">
                  <c:v>1130</c:v>
                </c:pt>
                <c:pt idx="129">
                  <c:v>1131</c:v>
                </c:pt>
                <c:pt idx="130">
                  <c:v>1132</c:v>
                </c:pt>
                <c:pt idx="131">
                  <c:v>1133</c:v>
                </c:pt>
                <c:pt idx="132">
                  <c:v>1134</c:v>
                </c:pt>
                <c:pt idx="133">
                  <c:v>1135</c:v>
                </c:pt>
                <c:pt idx="134">
                  <c:v>1136</c:v>
                </c:pt>
                <c:pt idx="135">
                  <c:v>1137</c:v>
                </c:pt>
                <c:pt idx="136">
                  <c:v>1138</c:v>
                </c:pt>
                <c:pt idx="137">
                  <c:v>1139</c:v>
                </c:pt>
                <c:pt idx="138">
                  <c:v>1140</c:v>
                </c:pt>
                <c:pt idx="139">
                  <c:v>1141</c:v>
                </c:pt>
                <c:pt idx="140">
                  <c:v>1142</c:v>
                </c:pt>
                <c:pt idx="141">
                  <c:v>1143</c:v>
                </c:pt>
                <c:pt idx="142">
                  <c:v>1144</c:v>
                </c:pt>
                <c:pt idx="143">
                  <c:v>1145</c:v>
                </c:pt>
                <c:pt idx="144">
                  <c:v>1146</c:v>
                </c:pt>
                <c:pt idx="145">
                  <c:v>1147</c:v>
                </c:pt>
                <c:pt idx="146">
                  <c:v>1148</c:v>
                </c:pt>
                <c:pt idx="147">
                  <c:v>1149</c:v>
                </c:pt>
                <c:pt idx="148">
                  <c:v>1150</c:v>
                </c:pt>
                <c:pt idx="149">
                  <c:v>1151</c:v>
                </c:pt>
                <c:pt idx="150">
                  <c:v>1152</c:v>
                </c:pt>
                <c:pt idx="151">
                  <c:v>1153</c:v>
                </c:pt>
                <c:pt idx="152">
                  <c:v>1154</c:v>
                </c:pt>
                <c:pt idx="153">
                  <c:v>1155</c:v>
                </c:pt>
                <c:pt idx="154">
                  <c:v>1156</c:v>
                </c:pt>
                <c:pt idx="155">
                  <c:v>1157</c:v>
                </c:pt>
                <c:pt idx="156">
                  <c:v>1158</c:v>
                </c:pt>
                <c:pt idx="157">
                  <c:v>1159</c:v>
                </c:pt>
                <c:pt idx="158">
                  <c:v>1160</c:v>
                </c:pt>
                <c:pt idx="159">
                  <c:v>1161</c:v>
                </c:pt>
                <c:pt idx="160">
                  <c:v>1162</c:v>
                </c:pt>
                <c:pt idx="161">
                  <c:v>1163</c:v>
                </c:pt>
                <c:pt idx="162">
                  <c:v>1164</c:v>
                </c:pt>
                <c:pt idx="163">
                  <c:v>1165</c:v>
                </c:pt>
                <c:pt idx="164">
                  <c:v>1166</c:v>
                </c:pt>
                <c:pt idx="165">
                  <c:v>1167</c:v>
                </c:pt>
                <c:pt idx="166">
                  <c:v>1168</c:v>
                </c:pt>
                <c:pt idx="167">
                  <c:v>1169</c:v>
                </c:pt>
                <c:pt idx="168">
                  <c:v>1170</c:v>
                </c:pt>
                <c:pt idx="169">
                  <c:v>1171</c:v>
                </c:pt>
                <c:pt idx="170">
                  <c:v>1172</c:v>
                </c:pt>
                <c:pt idx="171">
                  <c:v>1173</c:v>
                </c:pt>
                <c:pt idx="172">
                  <c:v>1174</c:v>
                </c:pt>
                <c:pt idx="173">
                  <c:v>1175</c:v>
                </c:pt>
                <c:pt idx="174">
                  <c:v>1176</c:v>
                </c:pt>
                <c:pt idx="175">
                  <c:v>1177</c:v>
                </c:pt>
                <c:pt idx="176">
                  <c:v>1178</c:v>
                </c:pt>
                <c:pt idx="177">
                  <c:v>1179</c:v>
                </c:pt>
                <c:pt idx="178">
                  <c:v>1180</c:v>
                </c:pt>
                <c:pt idx="179">
                  <c:v>1181</c:v>
                </c:pt>
                <c:pt idx="180">
                  <c:v>1182</c:v>
                </c:pt>
                <c:pt idx="181">
                  <c:v>1183</c:v>
                </c:pt>
                <c:pt idx="182">
                  <c:v>1184</c:v>
                </c:pt>
                <c:pt idx="183">
                  <c:v>1185</c:v>
                </c:pt>
                <c:pt idx="184">
                  <c:v>1186</c:v>
                </c:pt>
                <c:pt idx="185">
                  <c:v>1187</c:v>
                </c:pt>
                <c:pt idx="186">
                  <c:v>1188</c:v>
                </c:pt>
                <c:pt idx="187">
                  <c:v>1189</c:v>
                </c:pt>
                <c:pt idx="188">
                  <c:v>1190</c:v>
                </c:pt>
                <c:pt idx="189">
                  <c:v>1191</c:v>
                </c:pt>
                <c:pt idx="190">
                  <c:v>1192</c:v>
                </c:pt>
                <c:pt idx="191">
                  <c:v>1193</c:v>
                </c:pt>
                <c:pt idx="192">
                  <c:v>1194</c:v>
                </c:pt>
                <c:pt idx="193">
                  <c:v>1195</c:v>
                </c:pt>
                <c:pt idx="194">
                  <c:v>1196</c:v>
                </c:pt>
                <c:pt idx="195">
                  <c:v>1197</c:v>
                </c:pt>
                <c:pt idx="196">
                  <c:v>1198</c:v>
                </c:pt>
                <c:pt idx="197">
                  <c:v>1199</c:v>
                </c:pt>
                <c:pt idx="198">
                  <c:v>1200</c:v>
                </c:pt>
                <c:pt idx="199">
                  <c:v>1201</c:v>
                </c:pt>
                <c:pt idx="200">
                  <c:v>1202</c:v>
                </c:pt>
                <c:pt idx="201">
                  <c:v>1203</c:v>
                </c:pt>
              </c:numCache>
            </c:numRef>
          </c:xVal>
          <c:yVal>
            <c:numRef>
              <c:f>Graph!$H$1004:$H$1203</c:f>
              <c:numCache>
                <c:formatCode>General</c:formatCode>
                <c:ptCount val="2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C0A-4ACD-AA33-EDF54F1A1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522256"/>
        <c:axId val="1296524656"/>
      </c:scatterChart>
      <c:valAx>
        <c:axId val="1296522256"/>
        <c:scaling>
          <c:orientation val="minMax"/>
          <c:max val="1203"/>
          <c:min val="1002"/>
        </c:scaling>
        <c:delete val="0"/>
        <c:axPos val="b"/>
        <c:numFmt formatCode="General" sourceLinked="1"/>
        <c:majorTickMark val="out"/>
        <c:minorTickMark val="none"/>
        <c:tickLblPos val="nextTo"/>
        <c:crossAx val="1296524656"/>
        <c:crosses val="autoZero"/>
        <c:crossBetween val="midCat"/>
      </c:valAx>
      <c:valAx>
        <c:axId val="12965246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965222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6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Graph!$A$1206:$A$1403</c:f>
              <c:numCache>
                <c:formatCode>General</c:formatCode>
                <c:ptCount val="198"/>
                <c:pt idx="0">
                  <c:v>1205</c:v>
                </c:pt>
                <c:pt idx="1">
                  <c:v>1206</c:v>
                </c:pt>
                <c:pt idx="2">
                  <c:v>1207</c:v>
                </c:pt>
                <c:pt idx="3">
                  <c:v>1208</c:v>
                </c:pt>
                <c:pt idx="4">
                  <c:v>1209</c:v>
                </c:pt>
                <c:pt idx="5">
                  <c:v>1210</c:v>
                </c:pt>
                <c:pt idx="6">
                  <c:v>1211</c:v>
                </c:pt>
                <c:pt idx="7">
                  <c:v>1212</c:v>
                </c:pt>
                <c:pt idx="8">
                  <c:v>1213</c:v>
                </c:pt>
                <c:pt idx="9">
                  <c:v>1214</c:v>
                </c:pt>
                <c:pt idx="10">
                  <c:v>1215</c:v>
                </c:pt>
                <c:pt idx="11">
                  <c:v>1216</c:v>
                </c:pt>
                <c:pt idx="12">
                  <c:v>1217</c:v>
                </c:pt>
                <c:pt idx="13">
                  <c:v>1218</c:v>
                </c:pt>
                <c:pt idx="14">
                  <c:v>1219</c:v>
                </c:pt>
                <c:pt idx="15">
                  <c:v>1220</c:v>
                </c:pt>
                <c:pt idx="16">
                  <c:v>1221</c:v>
                </c:pt>
                <c:pt idx="17">
                  <c:v>1222</c:v>
                </c:pt>
                <c:pt idx="18">
                  <c:v>1223</c:v>
                </c:pt>
                <c:pt idx="19">
                  <c:v>1224</c:v>
                </c:pt>
                <c:pt idx="20">
                  <c:v>1225</c:v>
                </c:pt>
                <c:pt idx="21">
                  <c:v>1226</c:v>
                </c:pt>
                <c:pt idx="22">
                  <c:v>1227</c:v>
                </c:pt>
                <c:pt idx="23">
                  <c:v>1228</c:v>
                </c:pt>
                <c:pt idx="24">
                  <c:v>1229</c:v>
                </c:pt>
                <c:pt idx="25">
                  <c:v>1230</c:v>
                </c:pt>
                <c:pt idx="26">
                  <c:v>1231</c:v>
                </c:pt>
                <c:pt idx="27">
                  <c:v>1232</c:v>
                </c:pt>
                <c:pt idx="28">
                  <c:v>1233</c:v>
                </c:pt>
                <c:pt idx="29">
                  <c:v>1234</c:v>
                </c:pt>
                <c:pt idx="30">
                  <c:v>1235</c:v>
                </c:pt>
                <c:pt idx="31">
                  <c:v>1236</c:v>
                </c:pt>
                <c:pt idx="32">
                  <c:v>1237</c:v>
                </c:pt>
                <c:pt idx="33">
                  <c:v>1238</c:v>
                </c:pt>
                <c:pt idx="34">
                  <c:v>1239</c:v>
                </c:pt>
                <c:pt idx="35">
                  <c:v>1240</c:v>
                </c:pt>
                <c:pt idx="36">
                  <c:v>1241</c:v>
                </c:pt>
                <c:pt idx="37">
                  <c:v>1242</c:v>
                </c:pt>
                <c:pt idx="38">
                  <c:v>1243</c:v>
                </c:pt>
                <c:pt idx="39">
                  <c:v>1244</c:v>
                </c:pt>
                <c:pt idx="40">
                  <c:v>1245</c:v>
                </c:pt>
                <c:pt idx="41">
                  <c:v>1246</c:v>
                </c:pt>
                <c:pt idx="42">
                  <c:v>1247</c:v>
                </c:pt>
                <c:pt idx="43">
                  <c:v>1248</c:v>
                </c:pt>
                <c:pt idx="44">
                  <c:v>1249</c:v>
                </c:pt>
                <c:pt idx="45">
                  <c:v>1250</c:v>
                </c:pt>
                <c:pt idx="46">
                  <c:v>1251</c:v>
                </c:pt>
                <c:pt idx="47">
                  <c:v>1252</c:v>
                </c:pt>
                <c:pt idx="48">
                  <c:v>1253</c:v>
                </c:pt>
                <c:pt idx="49">
                  <c:v>1254</c:v>
                </c:pt>
                <c:pt idx="50">
                  <c:v>1255</c:v>
                </c:pt>
                <c:pt idx="51">
                  <c:v>1256</c:v>
                </c:pt>
                <c:pt idx="52">
                  <c:v>1257</c:v>
                </c:pt>
                <c:pt idx="53">
                  <c:v>1258</c:v>
                </c:pt>
                <c:pt idx="54">
                  <c:v>1259</c:v>
                </c:pt>
                <c:pt idx="55">
                  <c:v>1260</c:v>
                </c:pt>
                <c:pt idx="56">
                  <c:v>1261</c:v>
                </c:pt>
                <c:pt idx="57">
                  <c:v>1262</c:v>
                </c:pt>
                <c:pt idx="58">
                  <c:v>1263</c:v>
                </c:pt>
                <c:pt idx="59">
                  <c:v>1264</c:v>
                </c:pt>
                <c:pt idx="60">
                  <c:v>1265</c:v>
                </c:pt>
                <c:pt idx="61">
                  <c:v>1266</c:v>
                </c:pt>
                <c:pt idx="62">
                  <c:v>1267</c:v>
                </c:pt>
                <c:pt idx="63">
                  <c:v>1268</c:v>
                </c:pt>
                <c:pt idx="64">
                  <c:v>1269</c:v>
                </c:pt>
                <c:pt idx="65">
                  <c:v>1270</c:v>
                </c:pt>
                <c:pt idx="66">
                  <c:v>1271</c:v>
                </c:pt>
                <c:pt idx="67">
                  <c:v>1272</c:v>
                </c:pt>
                <c:pt idx="68">
                  <c:v>1273</c:v>
                </c:pt>
                <c:pt idx="69">
                  <c:v>1274</c:v>
                </c:pt>
                <c:pt idx="70">
                  <c:v>1275</c:v>
                </c:pt>
                <c:pt idx="71">
                  <c:v>1276</c:v>
                </c:pt>
                <c:pt idx="72">
                  <c:v>1277</c:v>
                </c:pt>
                <c:pt idx="73">
                  <c:v>1278</c:v>
                </c:pt>
                <c:pt idx="74">
                  <c:v>1279</c:v>
                </c:pt>
                <c:pt idx="75">
                  <c:v>1280</c:v>
                </c:pt>
                <c:pt idx="76">
                  <c:v>1281</c:v>
                </c:pt>
                <c:pt idx="77">
                  <c:v>1282</c:v>
                </c:pt>
                <c:pt idx="78">
                  <c:v>1283</c:v>
                </c:pt>
                <c:pt idx="79">
                  <c:v>1284</c:v>
                </c:pt>
                <c:pt idx="80">
                  <c:v>1285</c:v>
                </c:pt>
                <c:pt idx="81">
                  <c:v>1286</c:v>
                </c:pt>
                <c:pt idx="82">
                  <c:v>1287</c:v>
                </c:pt>
                <c:pt idx="83">
                  <c:v>1288</c:v>
                </c:pt>
                <c:pt idx="84">
                  <c:v>1289</c:v>
                </c:pt>
                <c:pt idx="85">
                  <c:v>1290</c:v>
                </c:pt>
                <c:pt idx="86">
                  <c:v>1291</c:v>
                </c:pt>
                <c:pt idx="87">
                  <c:v>1292</c:v>
                </c:pt>
                <c:pt idx="88">
                  <c:v>1293</c:v>
                </c:pt>
                <c:pt idx="89">
                  <c:v>1294</c:v>
                </c:pt>
                <c:pt idx="90">
                  <c:v>1295</c:v>
                </c:pt>
                <c:pt idx="91">
                  <c:v>1296</c:v>
                </c:pt>
                <c:pt idx="92">
                  <c:v>1297</c:v>
                </c:pt>
                <c:pt idx="93">
                  <c:v>1298</c:v>
                </c:pt>
                <c:pt idx="94">
                  <c:v>1299</c:v>
                </c:pt>
                <c:pt idx="95">
                  <c:v>1300</c:v>
                </c:pt>
                <c:pt idx="96">
                  <c:v>1301</c:v>
                </c:pt>
                <c:pt idx="97">
                  <c:v>1302</c:v>
                </c:pt>
                <c:pt idx="98">
                  <c:v>1303</c:v>
                </c:pt>
                <c:pt idx="99">
                  <c:v>1304</c:v>
                </c:pt>
                <c:pt idx="100">
                  <c:v>1305</c:v>
                </c:pt>
                <c:pt idx="101">
                  <c:v>1306</c:v>
                </c:pt>
                <c:pt idx="102">
                  <c:v>1307</c:v>
                </c:pt>
                <c:pt idx="103">
                  <c:v>1308</c:v>
                </c:pt>
                <c:pt idx="104">
                  <c:v>1309</c:v>
                </c:pt>
                <c:pt idx="105">
                  <c:v>1310</c:v>
                </c:pt>
                <c:pt idx="106">
                  <c:v>1311</c:v>
                </c:pt>
                <c:pt idx="107">
                  <c:v>1312</c:v>
                </c:pt>
                <c:pt idx="108">
                  <c:v>1313</c:v>
                </c:pt>
                <c:pt idx="109">
                  <c:v>1314</c:v>
                </c:pt>
                <c:pt idx="110">
                  <c:v>1315</c:v>
                </c:pt>
                <c:pt idx="111">
                  <c:v>1316</c:v>
                </c:pt>
                <c:pt idx="112">
                  <c:v>1317</c:v>
                </c:pt>
                <c:pt idx="113">
                  <c:v>1318</c:v>
                </c:pt>
                <c:pt idx="114">
                  <c:v>1319</c:v>
                </c:pt>
                <c:pt idx="115">
                  <c:v>1320</c:v>
                </c:pt>
                <c:pt idx="116">
                  <c:v>1321</c:v>
                </c:pt>
                <c:pt idx="117">
                  <c:v>1322</c:v>
                </c:pt>
                <c:pt idx="118">
                  <c:v>1323</c:v>
                </c:pt>
                <c:pt idx="119">
                  <c:v>1324</c:v>
                </c:pt>
                <c:pt idx="120">
                  <c:v>1325</c:v>
                </c:pt>
                <c:pt idx="121">
                  <c:v>1326</c:v>
                </c:pt>
                <c:pt idx="122">
                  <c:v>1327</c:v>
                </c:pt>
                <c:pt idx="123">
                  <c:v>1328</c:v>
                </c:pt>
                <c:pt idx="124">
                  <c:v>1329</c:v>
                </c:pt>
                <c:pt idx="125">
                  <c:v>1330</c:v>
                </c:pt>
                <c:pt idx="126">
                  <c:v>1331</c:v>
                </c:pt>
                <c:pt idx="127">
                  <c:v>1332</c:v>
                </c:pt>
                <c:pt idx="128">
                  <c:v>1333</c:v>
                </c:pt>
                <c:pt idx="129">
                  <c:v>1334</c:v>
                </c:pt>
                <c:pt idx="130">
                  <c:v>1335</c:v>
                </c:pt>
                <c:pt idx="131">
                  <c:v>1336</c:v>
                </c:pt>
                <c:pt idx="132">
                  <c:v>1337</c:v>
                </c:pt>
                <c:pt idx="133">
                  <c:v>1338</c:v>
                </c:pt>
                <c:pt idx="134">
                  <c:v>1339</c:v>
                </c:pt>
                <c:pt idx="135">
                  <c:v>1340</c:v>
                </c:pt>
                <c:pt idx="136">
                  <c:v>1341</c:v>
                </c:pt>
                <c:pt idx="137">
                  <c:v>1342</c:v>
                </c:pt>
                <c:pt idx="138">
                  <c:v>1343</c:v>
                </c:pt>
                <c:pt idx="139">
                  <c:v>1344</c:v>
                </c:pt>
                <c:pt idx="140">
                  <c:v>1345</c:v>
                </c:pt>
                <c:pt idx="141">
                  <c:v>1346</c:v>
                </c:pt>
                <c:pt idx="142">
                  <c:v>1347</c:v>
                </c:pt>
                <c:pt idx="143">
                  <c:v>1348</c:v>
                </c:pt>
                <c:pt idx="144">
                  <c:v>1349</c:v>
                </c:pt>
                <c:pt idx="145">
                  <c:v>1350</c:v>
                </c:pt>
                <c:pt idx="146">
                  <c:v>1351</c:v>
                </c:pt>
                <c:pt idx="147">
                  <c:v>1352</c:v>
                </c:pt>
                <c:pt idx="148">
                  <c:v>1353</c:v>
                </c:pt>
                <c:pt idx="149">
                  <c:v>1354</c:v>
                </c:pt>
                <c:pt idx="150">
                  <c:v>1355</c:v>
                </c:pt>
                <c:pt idx="151">
                  <c:v>1356</c:v>
                </c:pt>
                <c:pt idx="152">
                  <c:v>1357</c:v>
                </c:pt>
                <c:pt idx="153">
                  <c:v>1358</c:v>
                </c:pt>
                <c:pt idx="154">
                  <c:v>1359</c:v>
                </c:pt>
                <c:pt idx="155">
                  <c:v>1360</c:v>
                </c:pt>
                <c:pt idx="156">
                  <c:v>1361</c:v>
                </c:pt>
                <c:pt idx="157">
                  <c:v>1362</c:v>
                </c:pt>
                <c:pt idx="158">
                  <c:v>1363</c:v>
                </c:pt>
                <c:pt idx="159">
                  <c:v>1364</c:v>
                </c:pt>
                <c:pt idx="160">
                  <c:v>1365</c:v>
                </c:pt>
                <c:pt idx="161">
                  <c:v>1366</c:v>
                </c:pt>
                <c:pt idx="162">
                  <c:v>1367</c:v>
                </c:pt>
                <c:pt idx="163">
                  <c:v>1368</c:v>
                </c:pt>
                <c:pt idx="164">
                  <c:v>1369</c:v>
                </c:pt>
                <c:pt idx="165">
                  <c:v>1370</c:v>
                </c:pt>
                <c:pt idx="166">
                  <c:v>1371</c:v>
                </c:pt>
                <c:pt idx="167">
                  <c:v>1372</c:v>
                </c:pt>
                <c:pt idx="168">
                  <c:v>1373</c:v>
                </c:pt>
                <c:pt idx="169">
                  <c:v>1374</c:v>
                </c:pt>
                <c:pt idx="170">
                  <c:v>1375</c:v>
                </c:pt>
                <c:pt idx="171">
                  <c:v>1376</c:v>
                </c:pt>
                <c:pt idx="172">
                  <c:v>1377</c:v>
                </c:pt>
                <c:pt idx="173">
                  <c:v>1378</c:v>
                </c:pt>
                <c:pt idx="174">
                  <c:v>1379</c:v>
                </c:pt>
                <c:pt idx="175">
                  <c:v>1380</c:v>
                </c:pt>
                <c:pt idx="176">
                  <c:v>1381</c:v>
                </c:pt>
                <c:pt idx="177">
                  <c:v>1382</c:v>
                </c:pt>
                <c:pt idx="178">
                  <c:v>1383</c:v>
                </c:pt>
                <c:pt idx="179">
                  <c:v>1384</c:v>
                </c:pt>
                <c:pt idx="180">
                  <c:v>1385</c:v>
                </c:pt>
                <c:pt idx="181">
                  <c:v>1386</c:v>
                </c:pt>
                <c:pt idx="182">
                  <c:v>1387</c:v>
                </c:pt>
                <c:pt idx="183">
                  <c:v>1388</c:v>
                </c:pt>
                <c:pt idx="184">
                  <c:v>1389</c:v>
                </c:pt>
                <c:pt idx="185">
                  <c:v>1390</c:v>
                </c:pt>
                <c:pt idx="186">
                  <c:v>1391</c:v>
                </c:pt>
                <c:pt idx="187">
                  <c:v>1392</c:v>
                </c:pt>
                <c:pt idx="188">
                  <c:v>1393</c:v>
                </c:pt>
                <c:pt idx="189">
                  <c:v>1394</c:v>
                </c:pt>
                <c:pt idx="190">
                  <c:v>1395</c:v>
                </c:pt>
                <c:pt idx="191">
                  <c:v>1396</c:v>
                </c:pt>
                <c:pt idx="192">
                  <c:v>1397</c:v>
                </c:pt>
                <c:pt idx="193">
                  <c:v>1398</c:v>
                </c:pt>
                <c:pt idx="194">
                  <c:v>1399</c:v>
                </c:pt>
                <c:pt idx="195">
                  <c:v>1400</c:v>
                </c:pt>
                <c:pt idx="196">
                  <c:v>1401</c:v>
                </c:pt>
                <c:pt idx="197">
                  <c:v>1402</c:v>
                </c:pt>
              </c:numCache>
            </c:numRef>
          </c:xVal>
          <c:yVal>
            <c:numRef>
              <c:f>Graph!$D$1207:$D$1402</c:f>
              <c:numCache>
                <c:formatCode>General</c:formatCode>
                <c:ptCount val="196"/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BF-4EB9-BB4B-39325D947DB5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Graph!$A$1206:$A$1403</c:f>
              <c:numCache>
                <c:formatCode>General</c:formatCode>
                <c:ptCount val="198"/>
                <c:pt idx="0">
                  <c:v>1205</c:v>
                </c:pt>
                <c:pt idx="1">
                  <c:v>1206</c:v>
                </c:pt>
                <c:pt idx="2">
                  <c:v>1207</c:v>
                </c:pt>
                <c:pt idx="3">
                  <c:v>1208</c:v>
                </c:pt>
                <c:pt idx="4">
                  <c:v>1209</c:v>
                </c:pt>
                <c:pt idx="5">
                  <c:v>1210</c:v>
                </c:pt>
                <c:pt idx="6">
                  <c:v>1211</c:v>
                </c:pt>
                <c:pt idx="7">
                  <c:v>1212</c:v>
                </c:pt>
                <c:pt idx="8">
                  <c:v>1213</c:v>
                </c:pt>
                <c:pt idx="9">
                  <c:v>1214</c:v>
                </c:pt>
                <c:pt idx="10">
                  <c:v>1215</c:v>
                </c:pt>
                <c:pt idx="11">
                  <c:v>1216</c:v>
                </c:pt>
                <c:pt idx="12">
                  <c:v>1217</c:v>
                </c:pt>
                <c:pt idx="13">
                  <c:v>1218</c:v>
                </c:pt>
                <c:pt idx="14">
                  <c:v>1219</c:v>
                </c:pt>
                <c:pt idx="15">
                  <c:v>1220</c:v>
                </c:pt>
                <c:pt idx="16">
                  <c:v>1221</c:v>
                </c:pt>
                <c:pt idx="17">
                  <c:v>1222</c:v>
                </c:pt>
                <c:pt idx="18">
                  <c:v>1223</c:v>
                </c:pt>
                <c:pt idx="19">
                  <c:v>1224</c:v>
                </c:pt>
                <c:pt idx="20">
                  <c:v>1225</c:v>
                </c:pt>
                <c:pt idx="21">
                  <c:v>1226</c:v>
                </c:pt>
                <c:pt idx="22">
                  <c:v>1227</c:v>
                </c:pt>
                <c:pt idx="23">
                  <c:v>1228</c:v>
                </c:pt>
                <c:pt idx="24">
                  <c:v>1229</c:v>
                </c:pt>
                <c:pt idx="25">
                  <c:v>1230</c:v>
                </c:pt>
                <c:pt idx="26">
                  <c:v>1231</c:v>
                </c:pt>
                <c:pt idx="27">
                  <c:v>1232</c:v>
                </c:pt>
                <c:pt idx="28">
                  <c:v>1233</c:v>
                </c:pt>
                <c:pt idx="29">
                  <c:v>1234</c:v>
                </c:pt>
                <c:pt idx="30">
                  <c:v>1235</c:v>
                </c:pt>
                <c:pt idx="31">
                  <c:v>1236</c:v>
                </c:pt>
                <c:pt idx="32">
                  <c:v>1237</c:v>
                </c:pt>
                <c:pt idx="33">
                  <c:v>1238</c:v>
                </c:pt>
                <c:pt idx="34">
                  <c:v>1239</c:v>
                </c:pt>
                <c:pt idx="35">
                  <c:v>1240</c:v>
                </c:pt>
                <c:pt idx="36">
                  <c:v>1241</c:v>
                </c:pt>
                <c:pt idx="37">
                  <c:v>1242</c:v>
                </c:pt>
                <c:pt idx="38">
                  <c:v>1243</c:v>
                </c:pt>
                <c:pt idx="39">
                  <c:v>1244</c:v>
                </c:pt>
                <c:pt idx="40">
                  <c:v>1245</c:v>
                </c:pt>
                <c:pt idx="41">
                  <c:v>1246</c:v>
                </c:pt>
                <c:pt idx="42">
                  <c:v>1247</c:v>
                </c:pt>
                <c:pt idx="43">
                  <c:v>1248</c:v>
                </c:pt>
                <c:pt idx="44">
                  <c:v>1249</c:v>
                </c:pt>
                <c:pt idx="45">
                  <c:v>1250</c:v>
                </c:pt>
                <c:pt idx="46">
                  <c:v>1251</c:v>
                </c:pt>
                <c:pt idx="47">
                  <c:v>1252</c:v>
                </c:pt>
                <c:pt idx="48">
                  <c:v>1253</c:v>
                </c:pt>
                <c:pt idx="49">
                  <c:v>1254</c:v>
                </c:pt>
                <c:pt idx="50">
                  <c:v>1255</c:v>
                </c:pt>
                <c:pt idx="51">
                  <c:v>1256</c:v>
                </c:pt>
                <c:pt idx="52">
                  <c:v>1257</c:v>
                </c:pt>
                <c:pt idx="53">
                  <c:v>1258</c:v>
                </c:pt>
                <c:pt idx="54">
                  <c:v>1259</c:v>
                </c:pt>
                <c:pt idx="55">
                  <c:v>1260</c:v>
                </c:pt>
                <c:pt idx="56">
                  <c:v>1261</c:v>
                </c:pt>
                <c:pt idx="57">
                  <c:v>1262</c:v>
                </c:pt>
                <c:pt idx="58">
                  <c:v>1263</c:v>
                </c:pt>
                <c:pt idx="59">
                  <c:v>1264</c:v>
                </c:pt>
                <c:pt idx="60">
                  <c:v>1265</c:v>
                </c:pt>
                <c:pt idx="61">
                  <c:v>1266</c:v>
                </c:pt>
                <c:pt idx="62">
                  <c:v>1267</c:v>
                </c:pt>
                <c:pt idx="63">
                  <c:v>1268</c:v>
                </c:pt>
                <c:pt idx="64">
                  <c:v>1269</c:v>
                </c:pt>
                <c:pt idx="65">
                  <c:v>1270</c:v>
                </c:pt>
                <c:pt idx="66">
                  <c:v>1271</c:v>
                </c:pt>
                <c:pt idx="67">
                  <c:v>1272</c:v>
                </c:pt>
                <c:pt idx="68">
                  <c:v>1273</c:v>
                </c:pt>
                <c:pt idx="69">
                  <c:v>1274</c:v>
                </c:pt>
                <c:pt idx="70">
                  <c:v>1275</c:v>
                </c:pt>
                <c:pt idx="71">
                  <c:v>1276</c:v>
                </c:pt>
                <c:pt idx="72">
                  <c:v>1277</c:v>
                </c:pt>
                <c:pt idx="73">
                  <c:v>1278</c:v>
                </c:pt>
                <c:pt idx="74">
                  <c:v>1279</c:v>
                </c:pt>
                <c:pt idx="75">
                  <c:v>1280</c:v>
                </c:pt>
                <c:pt idx="76">
                  <c:v>1281</c:v>
                </c:pt>
                <c:pt idx="77">
                  <c:v>1282</c:v>
                </c:pt>
                <c:pt idx="78">
                  <c:v>1283</c:v>
                </c:pt>
                <c:pt idx="79">
                  <c:v>1284</c:v>
                </c:pt>
                <c:pt idx="80">
                  <c:v>1285</c:v>
                </c:pt>
                <c:pt idx="81">
                  <c:v>1286</c:v>
                </c:pt>
                <c:pt idx="82">
                  <c:v>1287</c:v>
                </c:pt>
                <c:pt idx="83">
                  <c:v>1288</c:v>
                </c:pt>
                <c:pt idx="84">
                  <c:v>1289</c:v>
                </c:pt>
                <c:pt idx="85">
                  <c:v>1290</c:v>
                </c:pt>
                <c:pt idx="86">
                  <c:v>1291</c:v>
                </c:pt>
                <c:pt idx="87">
                  <c:v>1292</c:v>
                </c:pt>
                <c:pt idx="88">
                  <c:v>1293</c:v>
                </c:pt>
                <c:pt idx="89">
                  <c:v>1294</c:v>
                </c:pt>
                <c:pt idx="90">
                  <c:v>1295</c:v>
                </c:pt>
                <c:pt idx="91">
                  <c:v>1296</c:v>
                </c:pt>
                <c:pt idx="92">
                  <c:v>1297</c:v>
                </c:pt>
                <c:pt idx="93">
                  <c:v>1298</c:v>
                </c:pt>
                <c:pt idx="94">
                  <c:v>1299</c:v>
                </c:pt>
                <c:pt idx="95">
                  <c:v>1300</c:v>
                </c:pt>
                <c:pt idx="96">
                  <c:v>1301</c:v>
                </c:pt>
                <c:pt idx="97">
                  <c:v>1302</c:v>
                </c:pt>
                <c:pt idx="98">
                  <c:v>1303</c:v>
                </c:pt>
                <c:pt idx="99">
                  <c:v>1304</c:v>
                </c:pt>
                <c:pt idx="100">
                  <c:v>1305</c:v>
                </c:pt>
                <c:pt idx="101">
                  <c:v>1306</c:v>
                </c:pt>
                <c:pt idx="102">
                  <c:v>1307</c:v>
                </c:pt>
                <c:pt idx="103">
                  <c:v>1308</c:v>
                </c:pt>
                <c:pt idx="104">
                  <c:v>1309</c:v>
                </c:pt>
                <c:pt idx="105">
                  <c:v>1310</c:v>
                </c:pt>
                <c:pt idx="106">
                  <c:v>1311</c:v>
                </c:pt>
                <c:pt idx="107">
                  <c:v>1312</c:v>
                </c:pt>
                <c:pt idx="108">
                  <c:v>1313</c:v>
                </c:pt>
                <c:pt idx="109">
                  <c:v>1314</c:v>
                </c:pt>
                <c:pt idx="110">
                  <c:v>1315</c:v>
                </c:pt>
                <c:pt idx="111">
                  <c:v>1316</c:v>
                </c:pt>
                <c:pt idx="112">
                  <c:v>1317</c:v>
                </c:pt>
                <c:pt idx="113">
                  <c:v>1318</c:v>
                </c:pt>
                <c:pt idx="114">
                  <c:v>1319</c:v>
                </c:pt>
                <c:pt idx="115">
                  <c:v>1320</c:v>
                </c:pt>
                <c:pt idx="116">
                  <c:v>1321</c:v>
                </c:pt>
                <c:pt idx="117">
                  <c:v>1322</c:v>
                </c:pt>
                <c:pt idx="118">
                  <c:v>1323</c:v>
                </c:pt>
                <c:pt idx="119">
                  <c:v>1324</c:v>
                </c:pt>
                <c:pt idx="120">
                  <c:v>1325</c:v>
                </c:pt>
                <c:pt idx="121">
                  <c:v>1326</c:v>
                </c:pt>
                <c:pt idx="122">
                  <c:v>1327</c:v>
                </c:pt>
                <c:pt idx="123">
                  <c:v>1328</c:v>
                </c:pt>
                <c:pt idx="124">
                  <c:v>1329</c:v>
                </c:pt>
                <c:pt idx="125">
                  <c:v>1330</c:v>
                </c:pt>
                <c:pt idx="126">
                  <c:v>1331</c:v>
                </c:pt>
                <c:pt idx="127">
                  <c:v>1332</c:v>
                </c:pt>
                <c:pt idx="128">
                  <c:v>1333</c:v>
                </c:pt>
                <c:pt idx="129">
                  <c:v>1334</c:v>
                </c:pt>
                <c:pt idx="130">
                  <c:v>1335</c:v>
                </c:pt>
                <c:pt idx="131">
                  <c:v>1336</c:v>
                </c:pt>
                <c:pt idx="132">
                  <c:v>1337</c:v>
                </c:pt>
                <c:pt idx="133">
                  <c:v>1338</c:v>
                </c:pt>
                <c:pt idx="134">
                  <c:v>1339</c:v>
                </c:pt>
                <c:pt idx="135">
                  <c:v>1340</c:v>
                </c:pt>
                <c:pt idx="136">
                  <c:v>1341</c:v>
                </c:pt>
                <c:pt idx="137">
                  <c:v>1342</c:v>
                </c:pt>
                <c:pt idx="138">
                  <c:v>1343</c:v>
                </c:pt>
                <c:pt idx="139">
                  <c:v>1344</c:v>
                </c:pt>
                <c:pt idx="140">
                  <c:v>1345</c:v>
                </c:pt>
                <c:pt idx="141">
                  <c:v>1346</c:v>
                </c:pt>
                <c:pt idx="142">
                  <c:v>1347</c:v>
                </c:pt>
                <c:pt idx="143">
                  <c:v>1348</c:v>
                </c:pt>
                <c:pt idx="144">
                  <c:v>1349</c:v>
                </c:pt>
                <c:pt idx="145">
                  <c:v>1350</c:v>
                </c:pt>
                <c:pt idx="146">
                  <c:v>1351</c:v>
                </c:pt>
                <c:pt idx="147">
                  <c:v>1352</c:v>
                </c:pt>
                <c:pt idx="148">
                  <c:v>1353</c:v>
                </c:pt>
                <c:pt idx="149">
                  <c:v>1354</c:v>
                </c:pt>
                <c:pt idx="150">
                  <c:v>1355</c:v>
                </c:pt>
                <c:pt idx="151">
                  <c:v>1356</c:v>
                </c:pt>
                <c:pt idx="152">
                  <c:v>1357</c:v>
                </c:pt>
                <c:pt idx="153">
                  <c:v>1358</c:v>
                </c:pt>
                <c:pt idx="154">
                  <c:v>1359</c:v>
                </c:pt>
                <c:pt idx="155">
                  <c:v>1360</c:v>
                </c:pt>
                <c:pt idx="156">
                  <c:v>1361</c:v>
                </c:pt>
                <c:pt idx="157">
                  <c:v>1362</c:v>
                </c:pt>
                <c:pt idx="158">
                  <c:v>1363</c:v>
                </c:pt>
                <c:pt idx="159">
                  <c:v>1364</c:v>
                </c:pt>
                <c:pt idx="160">
                  <c:v>1365</c:v>
                </c:pt>
                <c:pt idx="161">
                  <c:v>1366</c:v>
                </c:pt>
                <c:pt idx="162">
                  <c:v>1367</c:v>
                </c:pt>
                <c:pt idx="163">
                  <c:v>1368</c:v>
                </c:pt>
                <c:pt idx="164">
                  <c:v>1369</c:v>
                </c:pt>
                <c:pt idx="165">
                  <c:v>1370</c:v>
                </c:pt>
                <c:pt idx="166">
                  <c:v>1371</c:v>
                </c:pt>
                <c:pt idx="167">
                  <c:v>1372</c:v>
                </c:pt>
                <c:pt idx="168">
                  <c:v>1373</c:v>
                </c:pt>
                <c:pt idx="169">
                  <c:v>1374</c:v>
                </c:pt>
                <c:pt idx="170">
                  <c:v>1375</c:v>
                </c:pt>
                <c:pt idx="171">
                  <c:v>1376</c:v>
                </c:pt>
                <c:pt idx="172">
                  <c:v>1377</c:v>
                </c:pt>
                <c:pt idx="173">
                  <c:v>1378</c:v>
                </c:pt>
                <c:pt idx="174">
                  <c:v>1379</c:v>
                </c:pt>
                <c:pt idx="175">
                  <c:v>1380</c:v>
                </c:pt>
                <c:pt idx="176">
                  <c:v>1381</c:v>
                </c:pt>
                <c:pt idx="177">
                  <c:v>1382</c:v>
                </c:pt>
                <c:pt idx="178">
                  <c:v>1383</c:v>
                </c:pt>
                <c:pt idx="179">
                  <c:v>1384</c:v>
                </c:pt>
                <c:pt idx="180">
                  <c:v>1385</c:v>
                </c:pt>
                <c:pt idx="181">
                  <c:v>1386</c:v>
                </c:pt>
                <c:pt idx="182">
                  <c:v>1387</c:v>
                </c:pt>
                <c:pt idx="183">
                  <c:v>1388</c:v>
                </c:pt>
                <c:pt idx="184">
                  <c:v>1389</c:v>
                </c:pt>
                <c:pt idx="185">
                  <c:v>1390</c:v>
                </c:pt>
                <c:pt idx="186">
                  <c:v>1391</c:v>
                </c:pt>
                <c:pt idx="187">
                  <c:v>1392</c:v>
                </c:pt>
                <c:pt idx="188">
                  <c:v>1393</c:v>
                </c:pt>
                <c:pt idx="189">
                  <c:v>1394</c:v>
                </c:pt>
                <c:pt idx="190">
                  <c:v>1395</c:v>
                </c:pt>
                <c:pt idx="191">
                  <c:v>1396</c:v>
                </c:pt>
                <c:pt idx="192">
                  <c:v>1397</c:v>
                </c:pt>
                <c:pt idx="193">
                  <c:v>1398</c:v>
                </c:pt>
                <c:pt idx="194">
                  <c:v>1399</c:v>
                </c:pt>
                <c:pt idx="195">
                  <c:v>1400</c:v>
                </c:pt>
                <c:pt idx="196">
                  <c:v>1401</c:v>
                </c:pt>
                <c:pt idx="197">
                  <c:v>1402</c:v>
                </c:pt>
              </c:numCache>
            </c:numRef>
          </c:xVal>
          <c:yVal>
            <c:numRef>
              <c:f>Graph!$B$1207:$B$1402</c:f>
              <c:numCache>
                <c:formatCode>General</c:formatCode>
                <c:ptCount val="1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BF-4EB9-BB4B-39325D947DB5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Graph!$A$1206:$A$1403</c:f>
              <c:numCache>
                <c:formatCode>General</c:formatCode>
                <c:ptCount val="198"/>
                <c:pt idx="0">
                  <c:v>1205</c:v>
                </c:pt>
                <c:pt idx="1">
                  <c:v>1206</c:v>
                </c:pt>
                <c:pt idx="2">
                  <c:v>1207</c:v>
                </c:pt>
                <c:pt idx="3">
                  <c:v>1208</c:v>
                </c:pt>
                <c:pt idx="4">
                  <c:v>1209</c:v>
                </c:pt>
                <c:pt idx="5">
                  <c:v>1210</c:v>
                </c:pt>
                <c:pt idx="6">
                  <c:v>1211</c:v>
                </c:pt>
                <c:pt idx="7">
                  <c:v>1212</c:v>
                </c:pt>
                <c:pt idx="8">
                  <c:v>1213</c:v>
                </c:pt>
                <c:pt idx="9">
                  <c:v>1214</c:v>
                </c:pt>
                <c:pt idx="10">
                  <c:v>1215</c:v>
                </c:pt>
                <c:pt idx="11">
                  <c:v>1216</c:v>
                </c:pt>
                <c:pt idx="12">
                  <c:v>1217</c:v>
                </c:pt>
                <c:pt idx="13">
                  <c:v>1218</c:v>
                </c:pt>
                <c:pt idx="14">
                  <c:v>1219</c:v>
                </c:pt>
                <c:pt idx="15">
                  <c:v>1220</c:v>
                </c:pt>
                <c:pt idx="16">
                  <c:v>1221</c:v>
                </c:pt>
                <c:pt idx="17">
                  <c:v>1222</c:v>
                </c:pt>
                <c:pt idx="18">
                  <c:v>1223</c:v>
                </c:pt>
                <c:pt idx="19">
                  <c:v>1224</c:v>
                </c:pt>
                <c:pt idx="20">
                  <c:v>1225</c:v>
                </c:pt>
                <c:pt idx="21">
                  <c:v>1226</c:v>
                </c:pt>
                <c:pt idx="22">
                  <c:v>1227</c:v>
                </c:pt>
                <c:pt idx="23">
                  <c:v>1228</c:v>
                </c:pt>
                <c:pt idx="24">
                  <c:v>1229</c:v>
                </c:pt>
                <c:pt idx="25">
                  <c:v>1230</c:v>
                </c:pt>
                <c:pt idx="26">
                  <c:v>1231</c:v>
                </c:pt>
                <c:pt idx="27">
                  <c:v>1232</c:v>
                </c:pt>
                <c:pt idx="28">
                  <c:v>1233</c:v>
                </c:pt>
                <c:pt idx="29">
                  <c:v>1234</c:v>
                </c:pt>
                <c:pt idx="30">
                  <c:v>1235</c:v>
                </c:pt>
                <c:pt idx="31">
                  <c:v>1236</c:v>
                </c:pt>
                <c:pt idx="32">
                  <c:v>1237</c:v>
                </c:pt>
                <c:pt idx="33">
                  <c:v>1238</c:v>
                </c:pt>
                <c:pt idx="34">
                  <c:v>1239</c:v>
                </c:pt>
                <c:pt idx="35">
                  <c:v>1240</c:v>
                </c:pt>
                <c:pt idx="36">
                  <c:v>1241</c:v>
                </c:pt>
                <c:pt idx="37">
                  <c:v>1242</c:v>
                </c:pt>
                <c:pt idx="38">
                  <c:v>1243</c:v>
                </c:pt>
                <c:pt idx="39">
                  <c:v>1244</c:v>
                </c:pt>
                <c:pt idx="40">
                  <c:v>1245</c:v>
                </c:pt>
                <c:pt idx="41">
                  <c:v>1246</c:v>
                </c:pt>
                <c:pt idx="42">
                  <c:v>1247</c:v>
                </c:pt>
                <c:pt idx="43">
                  <c:v>1248</c:v>
                </c:pt>
                <c:pt idx="44">
                  <c:v>1249</c:v>
                </c:pt>
                <c:pt idx="45">
                  <c:v>1250</c:v>
                </c:pt>
                <c:pt idx="46">
                  <c:v>1251</c:v>
                </c:pt>
                <c:pt idx="47">
                  <c:v>1252</c:v>
                </c:pt>
                <c:pt idx="48">
                  <c:v>1253</c:v>
                </c:pt>
                <c:pt idx="49">
                  <c:v>1254</c:v>
                </c:pt>
                <c:pt idx="50">
                  <c:v>1255</c:v>
                </c:pt>
                <c:pt idx="51">
                  <c:v>1256</c:v>
                </c:pt>
                <c:pt idx="52">
                  <c:v>1257</c:v>
                </c:pt>
                <c:pt idx="53">
                  <c:v>1258</c:v>
                </c:pt>
                <c:pt idx="54">
                  <c:v>1259</c:v>
                </c:pt>
                <c:pt idx="55">
                  <c:v>1260</c:v>
                </c:pt>
                <c:pt idx="56">
                  <c:v>1261</c:v>
                </c:pt>
                <c:pt idx="57">
                  <c:v>1262</c:v>
                </c:pt>
                <c:pt idx="58">
                  <c:v>1263</c:v>
                </c:pt>
                <c:pt idx="59">
                  <c:v>1264</c:v>
                </c:pt>
                <c:pt idx="60">
                  <c:v>1265</c:v>
                </c:pt>
                <c:pt idx="61">
                  <c:v>1266</c:v>
                </c:pt>
                <c:pt idx="62">
                  <c:v>1267</c:v>
                </c:pt>
                <c:pt idx="63">
                  <c:v>1268</c:v>
                </c:pt>
                <c:pt idx="64">
                  <c:v>1269</c:v>
                </c:pt>
                <c:pt idx="65">
                  <c:v>1270</c:v>
                </c:pt>
                <c:pt idx="66">
                  <c:v>1271</c:v>
                </c:pt>
                <c:pt idx="67">
                  <c:v>1272</c:v>
                </c:pt>
                <c:pt idx="68">
                  <c:v>1273</c:v>
                </c:pt>
                <c:pt idx="69">
                  <c:v>1274</c:v>
                </c:pt>
                <c:pt idx="70">
                  <c:v>1275</c:v>
                </c:pt>
                <c:pt idx="71">
                  <c:v>1276</c:v>
                </c:pt>
                <c:pt idx="72">
                  <c:v>1277</c:v>
                </c:pt>
                <c:pt idx="73">
                  <c:v>1278</c:v>
                </c:pt>
                <c:pt idx="74">
                  <c:v>1279</c:v>
                </c:pt>
                <c:pt idx="75">
                  <c:v>1280</c:v>
                </c:pt>
                <c:pt idx="76">
                  <c:v>1281</c:v>
                </c:pt>
                <c:pt idx="77">
                  <c:v>1282</c:v>
                </c:pt>
                <c:pt idx="78">
                  <c:v>1283</c:v>
                </c:pt>
                <c:pt idx="79">
                  <c:v>1284</c:v>
                </c:pt>
                <c:pt idx="80">
                  <c:v>1285</c:v>
                </c:pt>
                <c:pt idx="81">
                  <c:v>1286</c:v>
                </c:pt>
                <c:pt idx="82">
                  <c:v>1287</c:v>
                </c:pt>
                <c:pt idx="83">
                  <c:v>1288</c:v>
                </c:pt>
                <c:pt idx="84">
                  <c:v>1289</c:v>
                </c:pt>
                <c:pt idx="85">
                  <c:v>1290</c:v>
                </c:pt>
                <c:pt idx="86">
                  <c:v>1291</c:v>
                </c:pt>
                <c:pt idx="87">
                  <c:v>1292</c:v>
                </c:pt>
                <c:pt idx="88">
                  <c:v>1293</c:v>
                </c:pt>
                <c:pt idx="89">
                  <c:v>1294</c:v>
                </c:pt>
                <c:pt idx="90">
                  <c:v>1295</c:v>
                </c:pt>
                <c:pt idx="91">
                  <c:v>1296</c:v>
                </c:pt>
                <c:pt idx="92">
                  <c:v>1297</c:v>
                </c:pt>
                <c:pt idx="93">
                  <c:v>1298</c:v>
                </c:pt>
                <c:pt idx="94">
                  <c:v>1299</c:v>
                </c:pt>
                <c:pt idx="95">
                  <c:v>1300</c:v>
                </c:pt>
                <c:pt idx="96">
                  <c:v>1301</c:v>
                </c:pt>
                <c:pt idx="97">
                  <c:v>1302</c:v>
                </c:pt>
                <c:pt idx="98">
                  <c:v>1303</c:v>
                </c:pt>
                <c:pt idx="99">
                  <c:v>1304</c:v>
                </c:pt>
                <c:pt idx="100">
                  <c:v>1305</c:v>
                </c:pt>
                <c:pt idx="101">
                  <c:v>1306</c:v>
                </c:pt>
                <c:pt idx="102">
                  <c:v>1307</c:v>
                </c:pt>
                <c:pt idx="103">
                  <c:v>1308</c:v>
                </c:pt>
                <c:pt idx="104">
                  <c:v>1309</c:v>
                </c:pt>
                <c:pt idx="105">
                  <c:v>1310</c:v>
                </c:pt>
                <c:pt idx="106">
                  <c:v>1311</c:v>
                </c:pt>
                <c:pt idx="107">
                  <c:v>1312</c:v>
                </c:pt>
                <c:pt idx="108">
                  <c:v>1313</c:v>
                </c:pt>
                <c:pt idx="109">
                  <c:v>1314</c:v>
                </c:pt>
                <c:pt idx="110">
                  <c:v>1315</c:v>
                </c:pt>
                <c:pt idx="111">
                  <c:v>1316</c:v>
                </c:pt>
                <c:pt idx="112">
                  <c:v>1317</c:v>
                </c:pt>
                <c:pt idx="113">
                  <c:v>1318</c:v>
                </c:pt>
                <c:pt idx="114">
                  <c:v>1319</c:v>
                </c:pt>
                <c:pt idx="115">
                  <c:v>1320</c:v>
                </c:pt>
                <c:pt idx="116">
                  <c:v>1321</c:v>
                </c:pt>
                <c:pt idx="117">
                  <c:v>1322</c:v>
                </c:pt>
                <c:pt idx="118">
                  <c:v>1323</c:v>
                </c:pt>
                <c:pt idx="119">
                  <c:v>1324</c:v>
                </c:pt>
                <c:pt idx="120">
                  <c:v>1325</c:v>
                </c:pt>
                <c:pt idx="121">
                  <c:v>1326</c:v>
                </c:pt>
                <c:pt idx="122">
                  <c:v>1327</c:v>
                </c:pt>
                <c:pt idx="123">
                  <c:v>1328</c:v>
                </c:pt>
                <c:pt idx="124">
                  <c:v>1329</c:v>
                </c:pt>
                <c:pt idx="125">
                  <c:v>1330</c:v>
                </c:pt>
                <c:pt idx="126">
                  <c:v>1331</c:v>
                </c:pt>
                <c:pt idx="127">
                  <c:v>1332</c:v>
                </c:pt>
                <c:pt idx="128">
                  <c:v>1333</c:v>
                </c:pt>
                <c:pt idx="129">
                  <c:v>1334</c:v>
                </c:pt>
                <c:pt idx="130">
                  <c:v>1335</c:v>
                </c:pt>
                <c:pt idx="131">
                  <c:v>1336</c:v>
                </c:pt>
                <c:pt idx="132">
                  <c:v>1337</c:v>
                </c:pt>
                <c:pt idx="133">
                  <c:v>1338</c:v>
                </c:pt>
                <c:pt idx="134">
                  <c:v>1339</c:v>
                </c:pt>
                <c:pt idx="135">
                  <c:v>1340</c:v>
                </c:pt>
                <c:pt idx="136">
                  <c:v>1341</c:v>
                </c:pt>
                <c:pt idx="137">
                  <c:v>1342</c:v>
                </c:pt>
                <c:pt idx="138">
                  <c:v>1343</c:v>
                </c:pt>
                <c:pt idx="139">
                  <c:v>1344</c:v>
                </c:pt>
                <c:pt idx="140">
                  <c:v>1345</c:v>
                </c:pt>
                <c:pt idx="141">
                  <c:v>1346</c:v>
                </c:pt>
                <c:pt idx="142">
                  <c:v>1347</c:v>
                </c:pt>
                <c:pt idx="143">
                  <c:v>1348</c:v>
                </c:pt>
                <c:pt idx="144">
                  <c:v>1349</c:v>
                </c:pt>
                <c:pt idx="145">
                  <c:v>1350</c:v>
                </c:pt>
                <c:pt idx="146">
                  <c:v>1351</c:v>
                </c:pt>
                <c:pt idx="147">
                  <c:v>1352</c:v>
                </c:pt>
                <c:pt idx="148">
                  <c:v>1353</c:v>
                </c:pt>
                <c:pt idx="149">
                  <c:v>1354</c:v>
                </c:pt>
                <c:pt idx="150">
                  <c:v>1355</c:v>
                </c:pt>
                <c:pt idx="151">
                  <c:v>1356</c:v>
                </c:pt>
                <c:pt idx="152">
                  <c:v>1357</c:v>
                </c:pt>
                <c:pt idx="153">
                  <c:v>1358</c:v>
                </c:pt>
                <c:pt idx="154">
                  <c:v>1359</c:v>
                </c:pt>
                <c:pt idx="155">
                  <c:v>1360</c:v>
                </c:pt>
                <c:pt idx="156">
                  <c:v>1361</c:v>
                </c:pt>
                <c:pt idx="157">
                  <c:v>1362</c:v>
                </c:pt>
                <c:pt idx="158">
                  <c:v>1363</c:v>
                </c:pt>
                <c:pt idx="159">
                  <c:v>1364</c:v>
                </c:pt>
                <c:pt idx="160">
                  <c:v>1365</c:v>
                </c:pt>
                <c:pt idx="161">
                  <c:v>1366</c:v>
                </c:pt>
                <c:pt idx="162">
                  <c:v>1367</c:v>
                </c:pt>
                <c:pt idx="163">
                  <c:v>1368</c:v>
                </c:pt>
                <c:pt idx="164">
                  <c:v>1369</c:v>
                </c:pt>
                <c:pt idx="165">
                  <c:v>1370</c:v>
                </c:pt>
                <c:pt idx="166">
                  <c:v>1371</c:v>
                </c:pt>
                <c:pt idx="167">
                  <c:v>1372</c:v>
                </c:pt>
                <c:pt idx="168">
                  <c:v>1373</c:v>
                </c:pt>
                <c:pt idx="169">
                  <c:v>1374</c:v>
                </c:pt>
                <c:pt idx="170">
                  <c:v>1375</c:v>
                </c:pt>
                <c:pt idx="171">
                  <c:v>1376</c:v>
                </c:pt>
                <c:pt idx="172">
                  <c:v>1377</c:v>
                </c:pt>
                <c:pt idx="173">
                  <c:v>1378</c:v>
                </c:pt>
                <c:pt idx="174">
                  <c:v>1379</c:v>
                </c:pt>
                <c:pt idx="175">
                  <c:v>1380</c:v>
                </c:pt>
                <c:pt idx="176">
                  <c:v>1381</c:v>
                </c:pt>
                <c:pt idx="177">
                  <c:v>1382</c:v>
                </c:pt>
                <c:pt idx="178">
                  <c:v>1383</c:v>
                </c:pt>
                <c:pt idx="179">
                  <c:v>1384</c:v>
                </c:pt>
                <c:pt idx="180">
                  <c:v>1385</c:v>
                </c:pt>
                <c:pt idx="181">
                  <c:v>1386</c:v>
                </c:pt>
                <c:pt idx="182">
                  <c:v>1387</c:v>
                </c:pt>
                <c:pt idx="183">
                  <c:v>1388</c:v>
                </c:pt>
                <c:pt idx="184">
                  <c:v>1389</c:v>
                </c:pt>
                <c:pt idx="185">
                  <c:v>1390</c:v>
                </c:pt>
                <c:pt idx="186">
                  <c:v>1391</c:v>
                </c:pt>
                <c:pt idx="187">
                  <c:v>1392</c:v>
                </c:pt>
                <c:pt idx="188">
                  <c:v>1393</c:v>
                </c:pt>
                <c:pt idx="189">
                  <c:v>1394</c:v>
                </c:pt>
                <c:pt idx="190">
                  <c:v>1395</c:v>
                </c:pt>
                <c:pt idx="191">
                  <c:v>1396</c:v>
                </c:pt>
                <c:pt idx="192">
                  <c:v>1397</c:v>
                </c:pt>
                <c:pt idx="193">
                  <c:v>1398</c:v>
                </c:pt>
                <c:pt idx="194">
                  <c:v>1399</c:v>
                </c:pt>
                <c:pt idx="195">
                  <c:v>1400</c:v>
                </c:pt>
                <c:pt idx="196">
                  <c:v>1401</c:v>
                </c:pt>
                <c:pt idx="197">
                  <c:v>1402</c:v>
                </c:pt>
              </c:numCache>
            </c:numRef>
          </c:xVal>
          <c:yVal>
            <c:numRef>
              <c:f>Graph!$C$1207:$C$1402</c:f>
              <c:numCache>
                <c:formatCode>General</c:formatCode>
                <c:ptCount val="196"/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BF-4EB9-BB4B-39325D947DB5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Graph!$A$1206:$A$1403</c:f>
              <c:numCache>
                <c:formatCode>General</c:formatCode>
                <c:ptCount val="198"/>
                <c:pt idx="0">
                  <c:v>1205</c:v>
                </c:pt>
                <c:pt idx="1">
                  <c:v>1206</c:v>
                </c:pt>
                <c:pt idx="2">
                  <c:v>1207</c:v>
                </c:pt>
                <c:pt idx="3">
                  <c:v>1208</c:v>
                </c:pt>
                <c:pt idx="4">
                  <c:v>1209</c:v>
                </c:pt>
                <c:pt idx="5">
                  <c:v>1210</c:v>
                </c:pt>
                <c:pt idx="6">
                  <c:v>1211</c:v>
                </c:pt>
                <c:pt idx="7">
                  <c:v>1212</c:v>
                </c:pt>
                <c:pt idx="8">
                  <c:v>1213</c:v>
                </c:pt>
                <c:pt idx="9">
                  <c:v>1214</c:v>
                </c:pt>
                <c:pt idx="10">
                  <c:v>1215</c:v>
                </c:pt>
                <c:pt idx="11">
                  <c:v>1216</c:v>
                </c:pt>
                <c:pt idx="12">
                  <c:v>1217</c:v>
                </c:pt>
                <c:pt idx="13">
                  <c:v>1218</c:v>
                </c:pt>
                <c:pt idx="14">
                  <c:v>1219</c:v>
                </c:pt>
                <c:pt idx="15">
                  <c:v>1220</c:v>
                </c:pt>
                <c:pt idx="16">
                  <c:v>1221</c:v>
                </c:pt>
                <c:pt idx="17">
                  <c:v>1222</c:v>
                </c:pt>
                <c:pt idx="18">
                  <c:v>1223</c:v>
                </c:pt>
                <c:pt idx="19">
                  <c:v>1224</c:v>
                </c:pt>
                <c:pt idx="20">
                  <c:v>1225</c:v>
                </c:pt>
                <c:pt idx="21">
                  <c:v>1226</c:v>
                </c:pt>
                <c:pt idx="22">
                  <c:v>1227</c:v>
                </c:pt>
                <c:pt idx="23">
                  <c:v>1228</c:v>
                </c:pt>
                <c:pt idx="24">
                  <c:v>1229</c:v>
                </c:pt>
                <c:pt idx="25">
                  <c:v>1230</c:v>
                </c:pt>
                <c:pt idx="26">
                  <c:v>1231</c:v>
                </c:pt>
                <c:pt idx="27">
                  <c:v>1232</c:v>
                </c:pt>
                <c:pt idx="28">
                  <c:v>1233</c:v>
                </c:pt>
                <c:pt idx="29">
                  <c:v>1234</c:v>
                </c:pt>
                <c:pt idx="30">
                  <c:v>1235</c:v>
                </c:pt>
                <c:pt idx="31">
                  <c:v>1236</c:v>
                </c:pt>
                <c:pt idx="32">
                  <c:v>1237</c:v>
                </c:pt>
                <c:pt idx="33">
                  <c:v>1238</c:v>
                </c:pt>
                <c:pt idx="34">
                  <c:v>1239</c:v>
                </c:pt>
                <c:pt idx="35">
                  <c:v>1240</c:v>
                </c:pt>
                <c:pt idx="36">
                  <c:v>1241</c:v>
                </c:pt>
                <c:pt idx="37">
                  <c:v>1242</c:v>
                </c:pt>
                <c:pt idx="38">
                  <c:v>1243</c:v>
                </c:pt>
                <c:pt idx="39">
                  <c:v>1244</c:v>
                </c:pt>
                <c:pt idx="40">
                  <c:v>1245</c:v>
                </c:pt>
                <c:pt idx="41">
                  <c:v>1246</c:v>
                </c:pt>
                <c:pt idx="42">
                  <c:v>1247</c:v>
                </c:pt>
                <c:pt idx="43">
                  <c:v>1248</c:v>
                </c:pt>
                <c:pt idx="44">
                  <c:v>1249</c:v>
                </c:pt>
                <c:pt idx="45">
                  <c:v>1250</c:v>
                </c:pt>
                <c:pt idx="46">
                  <c:v>1251</c:v>
                </c:pt>
                <c:pt idx="47">
                  <c:v>1252</c:v>
                </c:pt>
                <c:pt idx="48">
                  <c:v>1253</c:v>
                </c:pt>
                <c:pt idx="49">
                  <c:v>1254</c:v>
                </c:pt>
                <c:pt idx="50">
                  <c:v>1255</c:v>
                </c:pt>
                <c:pt idx="51">
                  <c:v>1256</c:v>
                </c:pt>
                <c:pt idx="52">
                  <c:v>1257</c:v>
                </c:pt>
                <c:pt idx="53">
                  <c:v>1258</c:v>
                </c:pt>
                <c:pt idx="54">
                  <c:v>1259</c:v>
                </c:pt>
                <c:pt idx="55">
                  <c:v>1260</c:v>
                </c:pt>
                <c:pt idx="56">
                  <c:v>1261</c:v>
                </c:pt>
                <c:pt idx="57">
                  <c:v>1262</c:v>
                </c:pt>
                <c:pt idx="58">
                  <c:v>1263</c:v>
                </c:pt>
                <c:pt idx="59">
                  <c:v>1264</c:v>
                </c:pt>
                <c:pt idx="60">
                  <c:v>1265</c:v>
                </c:pt>
                <c:pt idx="61">
                  <c:v>1266</c:v>
                </c:pt>
                <c:pt idx="62">
                  <c:v>1267</c:v>
                </c:pt>
                <c:pt idx="63">
                  <c:v>1268</c:v>
                </c:pt>
                <c:pt idx="64">
                  <c:v>1269</c:v>
                </c:pt>
                <c:pt idx="65">
                  <c:v>1270</c:v>
                </c:pt>
                <c:pt idx="66">
                  <c:v>1271</c:v>
                </c:pt>
                <c:pt idx="67">
                  <c:v>1272</c:v>
                </c:pt>
                <c:pt idx="68">
                  <c:v>1273</c:v>
                </c:pt>
                <c:pt idx="69">
                  <c:v>1274</c:v>
                </c:pt>
                <c:pt idx="70">
                  <c:v>1275</c:v>
                </c:pt>
                <c:pt idx="71">
                  <c:v>1276</c:v>
                </c:pt>
                <c:pt idx="72">
                  <c:v>1277</c:v>
                </c:pt>
                <c:pt idx="73">
                  <c:v>1278</c:v>
                </c:pt>
                <c:pt idx="74">
                  <c:v>1279</c:v>
                </c:pt>
                <c:pt idx="75">
                  <c:v>1280</c:v>
                </c:pt>
                <c:pt idx="76">
                  <c:v>1281</c:v>
                </c:pt>
                <c:pt idx="77">
                  <c:v>1282</c:v>
                </c:pt>
                <c:pt idx="78">
                  <c:v>1283</c:v>
                </c:pt>
                <c:pt idx="79">
                  <c:v>1284</c:v>
                </c:pt>
                <c:pt idx="80">
                  <c:v>1285</c:v>
                </c:pt>
                <c:pt idx="81">
                  <c:v>1286</c:v>
                </c:pt>
                <c:pt idx="82">
                  <c:v>1287</c:v>
                </c:pt>
                <c:pt idx="83">
                  <c:v>1288</c:v>
                </c:pt>
                <c:pt idx="84">
                  <c:v>1289</c:v>
                </c:pt>
                <c:pt idx="85">
                  <c:v>1290</c:v>
                </c:pt>
                <c:pt idx="86">
                  <c:v>1291</c:v>
                </c:pt>
                <c:pt idx="87">
                  <c:v>1292</c:v>
                </c:pt>
                <c:pt idx="88">
                  <c:v>1293</c:v>
                </c:pt>
                <c:pt idx="89">
                  <c:v>1294</c:v>
                </c:pt>
                <c:pt idx="90">
                  <c:v>1295</c:v>
                </c:pt>
                <c:pt idx="91">
                  <c:v>1296</c:v>
                </c:pt>
                <c:pt idx="92">
                  <c:v>1297</c:v>
                </c:pt>
                <c:pt idx="93">
                  <c:v>1298</c:v>
                </c:pt>
                <c:pt idx="94">
                  <c:v>1299</c:v>
                </c:pt>
                <c:pt idx="95">
                  <c:v>1300</c:v>
                </c:pt>
                <c:pt idx="96">
                  <c:v>1301</c:v>
                </c:pt>
                <c:pt idx="97">
                  <c:v>1302</c:v>
                </c:pt>
                <c:pt idx="98">
                  <c:v>1303</c:v>
                </c:pt>
                <c:pt idx="99">
                  <c:v>1304</c:v>
                </c:pt>
                <c:pt idx="100">
                  <c:v>1305</c:v>
                </c:pt>
                <c:pt idx="101">
                  <c:v>1306</c:v>
                </c:pt>
                <c:pt idx="102">
                  <c:v>1307</c:v>
                </c:pt>
                <c:pt idx="103">
                  <c:v>1308</c:v>
                </c:pt>
                <c:pt idx="104">
                  <c:v>1309</c:v>
                </c:pt>
                <c:pt idx="105">
                  <c:v>1310</c:v>
                </c:pt>
                <c:pt idx="106">
                  <c:v>1311</c:v>
                </c:pt>
                <c:pt idx="107">
                  <c:v>1312</c:v>
                </c:pt>
                <c:pt idx="108">
                  <c:v>1313</c:v>
                </c:pt>
                <c:pt idx="109">
                  <c:v>1314</c:v>
                </c:pt>
                <c:pt idx="110">
                  <c:v>1315</c:v>
                </c:pt>
                <c:pt idx="111">
                  <c:v>1316</c:v>
                </c:pt>
                <c:pt idx="112">
                  <c:v>1317</c:v>
                </c:pt>
                <c:pt idx="113">
                  <c:v>1318</c:v>
                </c:pt>
                <c:pt idx="114">
                  <c:v>1319</c:v>
                </c:pt>
                <c:pt idx="115">
                  <c:v>1320</c:v>
                </c:pt>
                <c:pt idx="116">
                  <c:v>1321</c:v>
                </c:pt>
                <c:pt idx="117">
                  <c:v>1322</c:v>
                </c:pt>
                <c:pt idx="118">
                  <c:v>1323</c:v>
                </c:pt>
                <c:pt idx="119">
                  <c:v>1324</c:v>
                </c:pt>
                <c:pt idx="120">
                  <c:v>1325</c:v>
                </c:pt>
                <c:pt idx="121">
                  <c:v>1326</c:v>
                </c:pt>
                <c:pt idx="122">
                  <c:v>1327</c:v>
                </c:pt>
                <c:pt idx="123">
                  <c:v>1328</c:v>
                </c:pt>
                <c:pt idx="124">
                  <c:v>1329</c:v>
                </c:pt>
                <c:pt idx="125">
                  <c:v>1330</c:v>
                </c:pt>
                <c:pt idx="126">
                  <c:v>1331</c:v>
                </c:pt>
                <c:pt idx="127">
                  <c:v>1332</c:v>
                </c:pt>
                <c:pt idx="128">
                  <c:v>1333</c:v>
                </c:pt>
                <c:pt idx="129">
                  <c:v>1334</c:v>
                </c:pt>
                <c:pt idx="130">
                  <c:v>1335</c:v>
                </c:pt>
                <c:pt idx="131">
                  <c:v>1336</c:v>
                </c:pt>
                <c:pt idx="132">
                  <c:v>1337</c:v>
                </c:pt>
                <c:pt idx="133">
                  <c:v>1338</c:v>
                </c:pt>
                <c:pt idx="134">
                  <c:v>1339</c:v>
                </c:pt>
                <c:pt idx="135">
                  <c:v>1340</c:v>
                </c:pt>
                <c:pt idx="136">
                  <c:v>1341</c:v>
                </c:pt>
                <c:pt idx="137">
                  <c:v>1342</c:v>
                </c:pt>
                <c:pt idx="138">
                  <c:v>1343</c:v>
                </c:pt>
                <c:pt idx="139">
                  <c:v>1344</c:v>
                </c:pt>
                <c:pt idx="140">
                  <c:v>1345</c:v>
                </c:pt>
                <c:pt idx="141">
                  <c:v>1346</c:v>
                </c:pt>
                <c:pt idx="142">
                  <c:v>1347</c:v>
                </c:pt>
                <c:pt idx="143">
                  <c:v>1348</c:v>
                </c:pt>
                <c:pt idx="144">
                  <c:v>1349</c:v>
                </c:pt>
                <c:pt idx="145">
                  <c:v>1350</c:v>
                </c:pt>
                <c:pt idx="146">
                  <c:v>1351</c:v>
                </c:pt>
                <c:pt idx="147">
                  <c:v>1352</c:v>
                </c:pt>
                <c:pt idx="148">
                  <c:v>1353</c:v>
                </c:pt>
                <c:pt idx="149">
                  <c:v>1354</c:v>
                </c:pt>
                <c:pt idx="150">
                  <c:v>1355</c:v>
                </c:pt>
                <c:pt idx="151">
                  <c:v>1356</c:v>
                </c:pt>
                <c:pt idx="152">
                  <c:v>1357</c:v>
                </c:pt>
                <c:pt idx="153">
                  <c:v>1358</c:v>
                </c:pt>
                <c:pt idx="154">
                  <c:v>1359</c:v>
                </c:pt>
                <c:pt idx="155">
                  <c:v>1360</c:v>
                </c:pt>
                <c:pt idx="156">
                  <c:v>1361</c:v>
                </c:pt>
                <c:pt idx="157">
                  <c:v>1362</c:v>
                </c:pt>
                <c:pt idx="158">
                  <c:v>1363</c:v>
                </c:pt>
                <c:pt idx="159">
                  <c:v>1364</c:v>
                </c:pt>
                <c:pt idx="160">
                  <c:v>1365</c:v>
                </c:pt>
                <c:pt idx="161">
                  <c:v>1366</c:v>
                </c:pt>
                <c:pt idx="162">
                  <c:v>1367</c:v>
                </c:pt>
                <c:pt idx="163">
                  <c:v>1368</c:v>
                </c:pt>
                <c:pt idx="164">
                  <c:v>1369</c:v>
                </c:pt>
                <c:pt idx="165">
                  <c:v>1370</c:v>
                </c:pt>
                <c:pt idx="166">
                  <c:v>1371</c:v>
                </c:pt>
                <c:pt idx="167">
                  <c:v>1372</c:v>
                </c:pt>
                <c:pt idx="168">
                  <c:v>1373</c:v>
                </c:pt>
                <c:pt idx="169">
                  <c:v>1374</c:v>
                </c:pt>
                <c:pt idx="170">
                  <c:v>1375</c:v>
                </c:pt>
                <c:pt idx="171">
                  <c:v>1376</c:v>
                </c:pt>
                <c:pt idx="172">
                  <c:v>1377</c:v>
                </c:pt>
                <c:pt idx="173">
                  <c:v>1378</c:v>
                </c:pt>
                <c:pt idx="174">
                  <c:v>1379</c:v>
                </c:pt>
                <c:pt idx="175">
                  <c:v>1380</c:v>
                </c:pt>
                <c:pt idx="176">
                  <c:v>1381</c:v>
                </c:pt>
                <c:pt idx="177">
                  <c:v>1382</c:v>
                </c:pt>
                <c:pt idx="178">
                  <c:v>1383</c:v>
                </c:pt>
                <c:pt idx="179">
                  <c:v>1384</c:v>
                </c:pt>
                <c:pt idx="180">
                  <c:v>1385</c:v>
                </c:pt>
                <c:pt idx="181">
                  <c:v>1386</c:v>
                </c:pt>
                <c:pt idx="182">
                  <c:v>1387</c:v>
                </c:pt>
                <c:pt idx="183">
                  <c:v>1388</c:v>
                </c:pt>
                <c:pt idx="184">
                  <c:v>1389</c:v>
                </c:pt>
                <c:pt idx="185">
                  <c:v>1390</c:v>
                </c:pt>
                <c:pt idx="186">
                  <c:v>1391</c:v>
                </c:pt>
                <c:pt idx="187">
                  <c:v>1392</c:v>
                </c:pt>
                <c:pt idx="188">
                  <c:v>1393</c:v>
                </c:pt>
                <c:pt idx="189">
                  <c:v>1394</c:v>
                </c:pt>
                <c:pt idx="190">
                  <c:v>1395</c:v>
                </c:pt>
                <c:pt idx="191">
                  <c:v>1396</c:v>
                </c:pt>
                <c:pt idx="192">
                  <c:v>1397</c:v>
                </c:pt>
                <c:pt idx="193">
                  <c:v>1398</c:v>
                </c:pt>
                <c:pt idx="194">
                  <c:v>1399</c:v>
                </c:pt>
                <c:pt idx="195">
                  <c:v>1400</c:v>
                </c:pt>
                <c:pt idx="196">
                  <c:v>1401</c:v>
                </c:pt>
                <c:pt idx="197">
                  <c:v>1402</c:v>
                </c:pt>
              </c:numCache>
            </c:numRef>
          </c:xVal>
          <c:yVal>
            <c:numRef>
              <c:f>Graph!$E$1207:$E$1402</c:f>
              <c:numCache>
                <c:formatCode>General</c:formatCode>
                <c:ptCount val="196"/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BF-4EB9-BB4B-39325D947DB5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Graph!$A$1206:$A$1403</c:f>
              <c:numCache>
                <c:formatCode>General</c:formatCode>
                <c:ptCount val="198"/>
                <c:pt idx="0">
                  <c:v>1205</c:v>
                </c:pt>
                <c:pt idx="1">
                  <c:v>1206</c:v>
                </c:pt>
                <c:pt idx="2">
                  <c:v>1207</c:v>
                </c:pt>
                <c:pt idx="3">
                  <c:v>1208</c:v>
                </c:pt>
                <c:pt idx="4">
                  <c:v>1209</c:v>
                </c:pt>
                <c:pt idx="5">
                  <c:v>1210</c:v>
                </c:pt>
                <c:pt idx="6">
                  <c:v>1211</c:v>
                </c:pt>
                <c:pt idx="7">
                  <c:v>1212</c:v>
                </c:pt>
                <c:pt idx="8">
                  <c:v>1213</c:v>
                </c:pt>
                <c:pt idx="9">
                  <c:v>1214</c:v>
                </c:pt>
                <c:pt idx="10">
                  <c:v>1215</c:v>
                </c:pt>
                <c:pt idx="11">
                  <c:v>1216</c:v>
                </c:pt>
                <c:pt idx="12">
                  <c:v>1217</c:v>
                </c:pt>
                <c:pt idx="13">
                  <c:v>1218</c:v>
                </c:pt>
                <c:pt idx="14">
                  <c:v>1219</c:v>
                </c:pt>
                <c:pt idx="15">
                  <c:v>1220</c:v>
                </c:pt>
                <c:pt idx="16">
                  <c:v>1221</c:v>
                </c:pt>
                <c:pt idx="17">
                  <c:v>1222</c:v>
                </c:pt>
                <c:pt idx="18">
                  <c:v>1223</c:v>
                </c:pt>
                <c:pt idx="19">
                  <c:v>1224</c:v>
                </c:pt>
                <c:pt idx="20">
                  <c:v>1225</c:v>
                </c:pt>
                <c:pt idx="21">
                  <c:v>1226</c:v>
                </c:pt>
                <c:pt idx="22">
                  <c:v>1227</c:v>
                </c:pt>
                <c:pt idx="23">
                  <c:v>1228</c:v>
                </c:pt>
                <c:pt idx="24">
                  <c:v>1229</c:v>
                </c:pt>
                <c:pt idx="25">
                  <c:v>1230</c:v>
                </c:pt>
                <c:pt idx="26">
                  <c:v>1231</c:v>
                </c:pt>
                <c:pt idx="27">
                  <c:v>1232</c:v>
                </c:pt>
                <c:pt idx="28">
                  <c:v>1233</c:v>
                </c:pt>
                <c:pt idx="29">
                  <c:v>1234</c:v>
                </c:pt>
                <c:pt idx="30">
                  <c:v>1235</c:v>
                </c:pt>
                <c:pt idx="31">
                  <c:v>1236</c:v>
                </c:pt>
                <c:pt idx="32">
                  <c:v>1237</c:v>
                </c:pt>
                <c:pt idx="33">
                  <c:v>1238</c:v>
                </c:pt>
                <c:pt idx="34">
                  <c:v>1239</c:v>
                </c:pt>
                <c:pt idx="35">
                  <c:v>1240</c:v>
                </c:pt>
                <c:pt idx="36">
                  <c:v>1241</c:v>
                </c:pt>
                <c:pt idx="37">
                  <c:v>1242</c:v>
                </c:pt>
                <c:pt idx="38">
                  <c:v>1243</c:v>
                </c:pt>
                <c:pt idx="39">
                  <c:v>1244</c:v>
                </c:pt>
                <c:pt idx="40">
                  <c:v>1245</c:v>
                </c:pt>
                <c:pt idx="41">
                  <c:v>1246</c:v>
                </c:pt>
                <c:pt idx="42">
                  <c:v>1247</c:v>
                </c:pt>
                <c:pt idx="43">
                  <c:v>1248</c:v>
                </c:pt>
                <c:pt idx="44">
                  <c:v>1249</c:v>
                </c:pt>
                <c:pt idx="45">
                  <c:v>1250</c:v>
                </c:pt>
                <c:pt idx="46">
                  <c:v>1251</c:v>
                </c:pt>
                <c:pt idx="47">
                  <c:v>1252</c:v>
                </c:pt>
                <c:pt idx="48">
                  <c:v>1253</c:v>
                </c:pt>
                <c:pt idx="49">
                  <c:v>1254</c:v>
                </c:pt>
                <c:pt idx="50">
                  <c:v>1255</c:v>
                </c:pt>
                <c:pt idx="51">
                  <c:v>1256</c:v>
                </c:pt>
                <c:pt idx="52">
                  <c:v>1257</c:v>
                </c:pt>
                <c:pt idx="53">
                  <c:v>1258</c:v>
                </c:pt>
                <c:pt idx="54">
                  <c:v>1259</c:v>
                </c:pt>
                <c:pt idx="55">
                  <c:v>1260</c:v>
                </c:pt>
                <c:pt idx="56">
                  <c:v>1261</c:v>
                </c:pt>
                <c:pt idx="57">
                  <c:v>1262</c:v>
                </c:pt>
                <c:pt idx="58">
                  <c:v>1263</c:v>
                </c:pt>
                <c:pt idx="59">
                  <c:v>1264</c:v>
                </c:pt>
                <c:pt idx="60">
                  <c:v>1265</c:v>
                </c:pt>
                <c:pt idx="61">
                  <c:v>1266</c:v>
                </c:pt>
                <c:pt idx="62">
                  <c:v>1267</c:v>
                </c:pt>
                <c:pt idx="63">
                  <c:v>1268</c:v>
                </c:pt>
                <c:pt idx="64">
                  <c:v>1269</c:v>
                </c:pt>
                <c:pt idx="65">
                  <c:v>1270</c:v>
                </c:pt>
                <c:pt idx="66">
                  <c:v>1271</c:v>
                </c:pt>
                <c:pt idx="67">
                  <c:v>1272</c:v>
                </c:pt>
                <c:pt idx="68">
                  <c:v>1273</c:v>
                </c:pt>
                <c:pt idx="69">
                  <c:v>1274</c:v>
                </c:pt>
                <c:pt idx="70">
                  <c:v>1275</c:v>
                </c:pt>
                <c:pt idx="71">
                  <c:v>1276</c:v>
                </c:pt>
                <c:pt idx="72">
                  <c:v>1277</c:v>
                </c:pt>
                <c:pt idx="73">
                  <c:v>1278</c:v>
                </c:pt>
                <c:pt idx="74">
                  <c:v>1279</c:v>
                </c:pt>
                <c:pt idx="75">
                  <c:v>1280</c:v>
                </c:pt>
                <c:pt idx="76">
                  <c:v>1281</c:v>
                </c:pt>
                <c:pt idx="77">
                  <c:v>1282</c:v>
                </c:pt>
                <c:pt idx="78">
                  <c:v>1283</c:v>
                </c:pt>
                <c:pt idx="79">
                  <c:v>1284</c:v>
                </c:pt>
                <c:pt idx="80">
                  <c:v>1285</c:v>
                </c:pt>
                <c:pt idx="81">
                  <c:v>1286</c:v>
                </c:pt>
                <c:pt idx="82">
                  <c:v>1287</c:v>
                </c:pt>
                <c:pt idx="83">
                  <c:v>1288</c:v>
                </c:pt>
                <c:pt idx="84">
                  <c:v>1289</c:v>
                </c:pt>
                <c:pt idx="85">
                  <c:v>1290</c:v>
                </c:pt>
                <c:pt idx="86">
                  <c:v>1291</c:v>
                </c:pt>
                <c:pt idx="87">
                  <c:v>1292</c:v>
                </c:pt>
                <c:pt idx="88">
                  <c:v>1293</c:v>
                </c:pt>
                <c:pt idx="89">
                  <c:v>1294</c:v>
                </c:pt>
                <c:pt idx="90">
                  <c:v>1295</c:v>
                </c:pt>
                <c:pt idx="91">
                  <c:v>1296</c:v>
                </c:pt>
                <c:pt idx="92">
                  <c:v>1297</c:v>
                </c:pt>
                <c:pt idx="93">
                  <c:v>1298</c:v>
                </c:pt>
                <c:pt idx="94">
                  <c:v>1299</c:v>
                </c:pt>
                <c:pt idx="95">
                  <c:v>1300</c:v>
                </c:pt>
                <c:pt idx="96">
                  <c:v>1301</c:v>
                </c:pt>
                <c:pt idx="97">
                  <c:v>1302</c:v>
                </c:pt>
                <c:pt idx="98">
                  <c:v>1303</c:v>
                </c:pt>
                <c:pt idx="99">
                  <c:v>1304</c:v>
                </c:pt>
                <c:pt idx="100">
                  <c:v>1305</c:v>
                </c:pt>
                <c:pt idx="101">
                  <c:v>1306</c:v>
                </c:pt>
                <c:pt idx="102">
                  <c:v>1307</c:v>
                </c:pt>
                <c:pt idx="103">
                  <c:v>1308</c:v>
                </c:pt>
                <c:pt idx="104">
                  <c:v>1309</c:v>
                </c:pt>
                <c:pt idx="105">
                  <c:v>1310</c:v>
                </c:pt>
                <c:pt idx="106">
                  <c:v>1311</c:v>
                </c:pt>
                <c:pt idx="107">
                  <c:v>1312</c:v>
                </c:pt>
                <c:pt idx="108">
                  <c:v>1313</c:v>
                </c:pt>
                <c:pt idx="109">
                  <c:v>1314</c:v>
                </c:pt>
                <c:pt idx="110">
                  <c:v>1315</c:v>
                </c:pt>
                <c:pt idx="111">
                  <c:v>1316</c:v>
                </c:pt>
                <c:pt idx="112">
                  <c:v>1317</c:v>
                </c:pt>
                <c:pt idx="113">
                  <c:v>1318</c:v>
                </c:pt>
                <c:pt idx="114">
                  <c:v>1319</c:v>
                </c:pt>
                <c:pt idx="115">
                  <c:v>1320</c:v>
                </c:pt>
                <c:pt idx="116">
                  <c:v>1321</c:v>
                </c:pt>
                <c:pt idx="117">
                  <c:v>1322</c:v>
                </c:pt>
                <c:pt idx="118">
                  <c:v>1323</c:v>
                </c:pt>
                <c:pt idx="119">
                  <c:v>1324</c:v>
                </c:pt>
                <c:pt idx="120">
                  <c:v>1325</c:v>
                </c:pt>
                <c:pt idx="121">
                  <c:v>1326</c:v>
                </c:pt>
                <c:pt idx="122">
                  <c:v>1327</c:v>
                </c:pt>
                <c:pt idx="123">
                  <c:v>1328</c:v>
                </c:pt>
                <c:pt idx="124">
                  <c:v>1329</c:v>
                </c:pt>
                <c:pt idx="125">
                  <c:v>1330</c:v>
                </c:pt>
                <c:pt idx="126">
                  <c:v>1331</c:v>
                </c:pt>
                <c:pt idx="127">
                  <c:v>1332</c:v>
                </c:pt>
                <c:pt idx="128">
                  <c:v>1333</c:v>
                </c:pt>
                <c:pt idx="129">
                  <c:v>1334</c:v>
                </c:pt>
                <c:pt idx="130">
                  <c:v>1335</c:v>
                </c:pt>
                <c:pt idx="131">
                  <c:v>1336</c:v>
                </c:pt>
                <c:pt idx="132">
                  <c:v>1337</c:v>
                </c:pt>
                <c:pt idx="133">
                  <c:v>1338</c:v>
                </c:pt>
                <c:pt idx="134">
                  <c:v>1339</c:v>
                </c:pt>
                <c:pt idx="135">
                  <c:v>1340</c:v>
                </c:pt>
                <c:pt idx="136">
                  <c:v>1341</c:v>
                </c:pt>
                <c:pt idx="137">
                  <c:v>1342</c:v>
                </c:pt>
                <c:pt idx="138">
                  <c:v>1343</c:v>
                </c:pt>
                <c:pt idx="139">
                  <c:v>1344</c:v>
                </c:pt>
                <c:pt idx="140">
                  <c:v>1345</c:v>
                </c:pt>
                <c:pt idx="141">
                  <c:v>1346</c:v>
                </c:pt>
                <c:pt idx="142">
                  <c:v>1347</c:v>
                </c:pt>
                <c:pt idx="143">
                  <c:v>1348</c:v>
                </c:pt>
                <c:pt idx="144">
                  <c:v>1349</c:v>
                </c:pt>
                <c:pt idx="145">
                  <c:v>1350</c:v>
                </c:pt>
                <c:pt idx="146">
                  <c:v>1351</c:v>
                </c:pt>
                <c:pt idx="147">
                  <c:v>1352</c:v>
                </c:pt>
                <c:pt idx="148">
                  <c:v>1353</c:v>
                </c:pt>
                <c:pt idx="149">
                  <c:v>1354</c:v>
                </c:pt>
                <c:pt idx="150">
                  <c:v>1355</c:v>
                </c:pt>
                <c:pt idx="151">
                  <c:v>1356</c:v>
                </c:pt>
                <c:pt idx="152">
                  <c:v>1357</c:v>
                </c:pt>
                <c:pt idx="153">
                  <c:v>1358</c:v>
                </c:pt>
                <c:pt idx="154">
                  <c:v>1359</c:v>
                </c:pt>
                <c:pt idx="155">
                  <c:v>1360</c:v>
                </c:pt>
                <c:pt idx="156">
                  <c:v>1361</c:v>
                </c:pt>
                <c:pt idx="157">
                  <c:v>1362</c:v>
                </c:pt>
                <c:pt idx="158">
                  <c:v>1363</c:v>
                </c:pt>
                <c:pt idx="159">
                  <c:v>1364</c:v>
                </c:pt>
                <c:pt idx="160">
                  <c:v>1365</c:v>
                </c:pt>
                <c:pt idx="161">
                  <c:v>1366</c:v>
                </c:pt>
                <c:pt idx="162">
                  <c:v>1367</c:v>
                </c:pt>
                <c:pt idx="163">
                  <c:v>1368</c:v>
                </c:pt>
                <c:pt idx="164">
                  <c:v>1369</c:v>
                </c:pt>
                <c:pt idx="165">
                  <c:v>1370</c:v>
                </c:pt>
                <c:pt idx="166">
                  <c:v>1371</c:v>
                </c:pt>
                <c:pt idx="167">
                  <c:v>1372</c:v>
                </c:pt>
                <c:pt idx="168">
                  <c:v>1373</c:v>
                </c:pt>
                <c:pt idx="169">
                  <c:v>1374</c:v>
                </c:pt>
                <c:pt idx="170">
                  <c:v>1375</c:v>
                </c:pt>
                <c:pt idx="171">
                  <c:v>1376</c:v>
                </c:pt>
                <c:pt idx="172">
                  <c:v>1377</c:v>
                </c:pt>
                <c:pt idx="173">
                  <c:v>1378</c:v>
                </c:pt>
                <c:pt idx="174">
                  <c:v>1379</c:v>
                </c:pt>
                <c:pt idx="175">
                  <c:v>1380</c:v>
                </c:pt>
                <c:pt idx="176">
                  <c:v>1381</c:v>
                </c:pt>
                <c:pt idx="177">
                  <c:v>1382</c:v>
                </c:pt>
                <c:pt idx="178">
                  <c:v>1383</c:v>
                </c:pt>
                <c:pt idx="179">
                  <c:v>1384</c:v>
                </c:pt>
                <c:pt idx="180">
                  <c:v>1385</c:v>
                </c:pt>
                <c:pt idx="181">
                  <c:v>1386</c:v>
                </c:pt>
                <c:pt idx="182">
                  <c:v>1387</c:v>
                </c:pt>
                <c:pt idx="183">
                  <c:v>1388</c:v>
                </c:pt>
                <c:pt idx="184">
                  <c:v>1389</c:v>
                </c:pt>
                <c:pt idx="185">
                  <c:v>1390</c:v>
                </c:pt>
                <c:pt idx="186">
                  <c:v>1391</c:v>
                </c:pt>
                <c:pt idx="187">
                  <c:v>1392</c:v>
                </c:pt>
                <c:pt idx="188">
                  <c:v>1393</c:v>
                </c:pt>
                <c:pt idx="189">
                  <c:v>1394</c:v>
                </c:pt>
                <c:pt idx="190">
                  <c:v>1395</c:v>
                </c:pt>
                <c:pt idx="191">
                  <c:v>1396</c:v>
                </c:pt>
                <c:pt idx="192">
                  <c:v>1397</c:v>
                </c:pt>
                <c:pt idx="193">
                  <c:v>1398</c:v>
                </c:pt>
                <c:pt idx="194">
                  <c:v>1399</c:v>
                </c:pt>
                <c:pt idx="195">
                  <c:v>1400</c:v>
                </c:pt>
                <c:pt idx="196">
                  <c:v>1401</c:v>
                </c:pt>
                <c:pt idx="197">
                  <c:v>1402</c:v>
                </c:pt>
              </c:numCache>
            </c:numRef>
          </c:xVal>
          <c:yVal>
            <c:numRef>
              <c:f>Graph!$G$1207:$G$1402</c:f>
              <c:numCache>
                <c:formatCode>General</c:formatCode>
                <c:ptCount val="19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BF-4EB9-BB4B-39325D947DB5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Graph!$A$1206:$A$1403</c:f>
              <c:numCache>
                <c:formatCode>General</c:formatCode>
                <c:ptCount val="198"/>
                <c:pt idx="0">
                  <c:v>1205</c:v>
                </c:pt>
                <c:pt idx="1">
                  <c:v>1206</c:v>
                </c:pt>
                <c:pt idx="2">
                  <c:v>1207</c:v>
                </c:pt>
                <c:pt idx="3">
                  <c:v>1208</c:v>
                </c:pt>
                <c:pt idx="4">
                  <c:v>1209</c:v>
                </c:pt>
                <c:pt idx="5">
                  <c:v>1210</c:v>
                </c:pt>
                <c:pt idx="6">
                  <c:v>1211</c:v>
                </c:pt>
                <c:pt idx="7">
                  <c:v>1212</c:v>
                </c:pt>
                <c:pt idx="8">
                  <c:v>1213</c:v>
                </c:pt>
                <c:pt idx="9">
                  <c:v>1214</c:v>
                </c:pt>
                <c:pt idx="10">
                  <c:v>1215</c:v>
                </c:pt>
                <c:pt idx="11">
                  <c:v>1216</c:v>
                </c:pt>
                <c:pt idx="12">
                  <c:v>1217</c:v>
                </c:pt>
                <c:pt idx="13">
                  <c:v>1218</c:v>
                </c:pt>
                <c:pt idx="14">
                  <c:v>1219</c:v>
                </c:pt>
                <c:pt idx="15">
                  <c:v>1220</c:v>
                </c:pt>
                <c:pt idx="16">
                  <c:v>1221</c:v>
                </c:pt>
                <c:pt idx="17">
                  <c:v>1222</c:v>
                </c:pt>
                <c:pt idx="18">
                  <c:v>1223</c:v>
                </c:pt>
                <c:pt idx="19">
                  <c:v>1224</c:v>
                </c:pt>
                <c:pt idx="20">
                  <c:v>1225</c:v>
                </c:pt>
                <c:pt idx="21">
                  <c:v>1226</c:v>
                </c:pt>
                <c:pt idx="22">
                  <c:v>1227</c:v>
                </c:pt>
                <c:pt idx="23">
                  <c:v>1228</c:v>
                </c:pt>
                <c:pt idx="24">
                  <c:v>1229</c:v>
                </c:pt>
                <c:pt idx="25">
                  <c:v>1230</c:v>
                </c:pt>
                <c:pt idx="26">
                  <c:v>1231</c:v>
                </c:pt>
                <c:pt idx="27">
                  <c:v>1232</c:v>
                </c:pt>
                <c:pt idx="28">
                  <c:v>1233</c:v>
                </c:pt>
                <c:pt idx="29">
                  <c:v>1234</c:v>
                </c:pt>
                <c:pt idx="30">
                  <c:v>1235</c:v>
                </c:pt>
                <c:pt idx="31">
                  <c:v>1236</c:v>
                </c:pt>
                <c:pt idx="32">
                  <c:v>1237</c:v>
                </c:pt>
                <c:pt idx="33">
                  <c:v>1238</c:v>
                </c:pt>
                <c:pt idx="34">
                  <c:v>1239</c:v>
                </c:pt>
                <c:pt idx="35">
                  <c:v>1240</c:v>
                </c:pt>
                <c:pt idx="36">
                  <c:v>1241</c:v>
                </c:pt>
                <c:pt idx="37">
                  <c:v>1242</c:v>
                </c:pt>
                <c:pt idx="38">
                  <c:v>1243</c:v>
                </c:pt>
                <c:pt idx="39">
                  <c:v>1244</c:v>
                </c:pt>
                <c:pt idx="40">
                  <c:v>1245</c:v>
                </c:pt>
                <c:pt idx="41">
                  <c:v>1246</c:v>
                </c:pt>
                <c:pt idx="42">
                  <c:v>1247</c:v>
                </c:pt>
                <c:pt idx="43">
                  <c:v>1248</c:v>
                </c:pt>
                <c:pt idx="44">
                  <c:v>1249</c:v>
                </c:pt>
                <c:pt idx="45">
                  <c:v>1250</c:v>
                </c:pt>
                <c:pt idx="46">
                  <c:v>1251</c:v>
                </c:pt>
                <c:pt idx="47">
                  <c:v>1252</c:v>
                </c:pt>
                <c:pt idx="48">
                  <c:v>1253</c:v>
                </c:pt>
                <c:pt idx="49">
                  <c:v>1254</c:v>
                </c:pt>
                <c:pt idx="50">
                  <c:v>1255</c:v>
                </c:pt>
                <c:pt idx="51">
                  <c:v>1256</c:v>
                </c:pt>
                <c:pt idx="52">
                  <c:v>1257</c:v>
                </c:pt>
                <c:pt idx="53">
                  <c:v>1258</c:v>
                </c:pt>
                <c:pt idx="54">
                  <c:v>1259</c:v>
                </c:pt>
                <c:pt idx="55">
                  <c:v>1260</c:v>
                </c:pt>
                <c:pt idx="56">
                  <c:v>1261</c:v>
                </c:pt>
                <c:pt idx="57">
                  <c:v>1262</c:v>
                </c:pt>
                <c:pt idx="58">
                  <c:v>1263</c:v>
                </c:pt>
                <c:pt idx="59">
                  <c:v>1264</c:v>
                </c:pt>
                <c:pt idx="60">
                  <c:v>1265</c:v>
                </c:pt>
                <c:pt idx="61">
                  <c:v>1266</c:v>
                </c:pt>
                <c:pt idx="62">
                  <c:v>1267</c:v>
                </c:pt>
                <c:pt idx="63">
                  <c:v>1268</c:v>
                </c:pt>
                <c:pt idx="64">
                  <c:v>1269</c:v>
                </c:pt>
                <c:pt idx="65">
                  <c:v>1270</c:v>
                </c:pt>
                <c:pt idx="66">
                  <c:v>1271</c:v>
                </c:pt>
                <c:pt idx="67">
                  <c:v>1272</c:v>
                </c:pt>
                <c:pt idx="68">
                  <c:v>1273</c:v>
                </c:pt>
                <c:pt idx="69">
                  <c:v>1274</c:v>
                </c:pt>
                <c:pt idx="70">
                  <c:v>1275</c:v>
                </c:pt>
                <c:pt idx="71">
                  <c:v>1276</c:v>
                </c:pt>
                <c:pt idx="72">
                  <c:v>1277</c:v>
                </c:pt>
                <c:pt idx="73">
                  <c:v>1278</c:v>
                </c:pt>
                <c:pt idx="74">
                  <c:v>1279</c:v>
                </c:pt>
                <c:pt idx="75">
                  <c:v>1280</c:v>
                </c:pt>
                <c:pt idx="76">
                  <c:v>1281</c:v>
                </c:pt>
                <c:pt idx="77">
                  <c:v>1282</c:v>
                </c:pt>
                <c:pt idx="78">
                  <c:v>1283</c:v>
                </c:pt>
                <c:pt idx="79">
                  <c:v>1284</c:v>
                </c:pt>
                <c:pt idx="80">
                  <c:v>1285</c:v>
                </c:pt>
                <c:pt idx="81">
                  <c:v>1286</c:v>
                </c:pt>
                <c:pt idx="82">
                  <c:v>1287</c:v>
                </c:pt>
                <c:pt idx="83">
                  <c:v>1288</c:v>
                </c:pt>
                <c:pt idx="84">
                  <c:v>1289</c:v>
                </c:pt>
                <c:pt idx="85">
                  <c:v>1290</c:v>
                </c:pt>
                <c:pt idx="86">
                  <c:v>1291</c:v>
                </c:pt>
                <c:pt idx="87">
                  <c:v>1292</c:v>
                </c:pt>
                <c:pt idx="88">
                  <c:v>1293</c:v>
                </c:pt>
                <c:pt idx="89">
                  <c:v>1294</c:v>
                </c:pt>
                <c:pt idx="90">
                  <c:v>1295</c:v>
                </c:pt>
                <c:pt idx="91">
                  <c:v>1296</c:v>
                </c:pt>
                <c:pt idx="92">
                  <c:v>1297</c:v>
                </c:pt>
                <c:pt idx="93">
                  <c:v>1298</c:v>
                </c:pt>
                <c:pt idx="94">
                  <c:v>1299</c:v>
                </c:pt>
                <c:pt idx="95">
                  <c:v>1300</c:v>
                </c:pt>
                <c:pt idx="96">
                  <c:v>1301</c:v>
                </c:pt>
                <c:pt idx="97">
                  <c:v>1302</c:v>
                </c:pt>
                <c:pt idx="98">
                  <c:v>1303</c:v>
                </c:pt>
                <c:pt idx="99">
                  <c:v>1304</c:v>
                </c:pt>
                <c:pt idx="100">
                  <c:v>1305</c:v>
                </c:pt>
                <c:pt idx="101">
                  <c:v>1306</c:v>
                </c:pt>
                <c:pt idx="102">
                  <c:v>1307</c:v>
                </c:pt>
                <c:pt idx="103">
                  <c:v>1308</c:v>
                </c:pt>
                <c:pt idx="104">
                  <c:v>1309</c:v>
                </c:pt>
                <c:pt idx="105">
                  <c:v>1310</c:v>
                </c:pt>
                <c:pt idx="106">
                  <c:v>1311</c:v>
                </c:pt>
                <c:pt idx="107">
                  <c:v>1312</c:v>
                </c:pt>
                <c:pt idx="108">
                  <c:v>1313</c:v>
                </c:pt>
                <c:pt idx="109">
                  <c:v>1314</c:v>
                </c:pt>
                <c:pt idx="110">
                  <c:v>1315</c:v>
                </c:pt>
                <c:pt idx="111">
                  <c:v>1316</c:v>
                </c:pt>
                <c:pt idx="112">
                  <c:v>1317</c:v>
                </c:pt>
                <c:pt idx="113">
                  <c:v>1318</c:v>
                </c:pt>
                <c:pt idx="114">
                  <c:v>1319</c:v>
                </c:pt>
                <c:pt idx="115">
                  <c:v>1320</c:v>
                </c:pt>
                <c:pt idx="116">
                  <c:v>1321</c:v>
                </c:pt>
                <c:pt idx="117">
                  <c:v>1322</c:v>
                </c:pt>
                <c:pt idx="118">
                  <c:v>1323</c:v>
                </c:pt>
                <c:pt idx="119">
                  <c:v>1324</c:v>
                </c:pt>
                <c:pt idx="120">
                  <c:v>1325</c:v>
                </c:pt>
                <c:pt idx="121">
                  <c:v>1326</c:v>
                </c:pt>
                <c:pt idx="122">
                  <c:v>1327</c:v>
                </c:pt>
                <c:pt idx="123">
                  <c:v>1328</c:v>
                </c:pt>
                <c:pt idx="124">
                  <c:v>1329</c:v>
                </c:pt>
                <c:pt idx="125">
                  <c:v>1330</c:v>
                </c:pt>
                <c:pt idx="126">
                  <c:v>1331</c:v>
                </c:pt>
                <c:pt idx="127">
                  <c:v>1332</c:v>
                </c:pt>
                <c:pt idx="128">
                  <c:v>1333</c:v>
                </c:pt>
                <c:pt idx="129">
                  <c:v>1334</c:v>
                </c:pt>
                <c:pt idx="130">
                  <c:v>1335</c:v>
                </c:pt>
                <c:pt idx="131">
                  <c:v>1336</c:v>
                </c:pt>
                <c:pt idx="132">
                  <c:v>1337</c:v>
                </c:pt>
                <c:pt idx="133">
                  <c:v>1338</c:v>
                </c:pt>
                <c:pt idx="134">
                  <c:v>1339</c:v>
                </c:pt>
                <c:pt idx="135">
                  <c:v>1340</c:v>
                </c:pt>
                <c:pt idx="136">
                  <c:v>1341</c:v>
                </c:pt>
                <c:pt idx="137">
                  <c:v>1342</c:v>
                </c:pt>
                <c:pt idx="138">
                  <c:v>1343</c:v>
                </c:pt>
                <c:pt idx="139">
                  <c:v>1344</c:v>
                </c:pt>
                <c:pt idx="140">
                  <c:v>1345</c:v>
                </c:pt>
                <c:pt idx="141">
                  <c:v>1346</c:v>
                </c:pt>
                <c:pt idx="142">
                  <c:v>1347</c:v>
                </c:pt>
                <c:pt idx="143">
                  <c:v>1348</c:v>
                </c:pt>
                <c:pt idx="144">
                  <c:v>1349</c:v>
                </c:pt>
                <c:pt idx="145">
                  <c:v>1350</c:v>
                </c:pt>
                <c:pt idx="146">
                  <c:v>1351</c:v>
                </c:pt>
                <c:pt idx="147">
                  <c:v>1352</c:v>
                </c:pt>
                <c:pt idx="148">
                  <c:v>1353</c:v>
                </c:pt>
                <c:pt idx="149">
                  <c:v>1354</c:v>
                </c:pt>
                <c:pt idx="150">
                  <c:v>1355</c:v>
                </c:pt>
                <c:pt idx="151">
                  <c:v>1356</c:v>
                </c:pt>
                <c:pt idx="152">
                  <c:v>1357</c:v>
                </c:pt>
                <c:pt idx="153">
                  <c:v>1358</c:v>
                </c:pt>
                <c:pt idx="154">
                  <c:v>1359</c:v>
                </c:pt>
                <c:pt idx="155">
                  <c:v>1360</c:v>
                </c:pt>
                <c:pt idx="156">
                  <c:v>1361</c:v>
                </c:pt>
                <c:pt idx="157">
                  <c:v>1362</c:v>
                </c:pt>
                <c:pt idx="158">
                  <c:v>1363</c:v>
                </c:pt>
                <c:pt idx="159">
                  <c:v>1364</c:v>
                </c:pt>
                <c:pt idx="160">
                  <c:v>1365</c:v>
                </c:pt>
                <c:pt idx="161">
                  <c:v>1366</c:v>
                </c:pt>
                <c:pt idx="162">
                  <c:v>1367</c:v>
                </c:pt>
                <c:pt idx="163">
                  <c:v>1368</c:v>
                </c:pt>
                <c:pt idx="164">
                  <c:v>1369</c:v>
                </c:pt>
                <c:pt idx="165">
                  <c:v>1370</c:v>
                </c:pt>
                <c:pt idx="166">
                  <c:v>1371</c:v>
                </c:pt>
                <c:pt idx="167">
                  <c:v>1372</c:v>
                </c:pt>
                <c:pt idx="168">
                  <c:v>1373</c:v>
                </c:pt>
                <c:pt idx="169">
                  <c:v>1374</c:v>
                </c:pt>
                <c:pt idx="170">
                  <c:v>1375</c:v>
                </c:pt>
                <c:pt idx="171">
                  <c:v>1376</c:v>
                </c:pt>
                <c:pt idx="172">
                  <c:v>1377</c:v>
                </c:pt>
                <c:pt idx="173">
                  <c:v>1378</c:v>
                </c:pt>
                <c:pt idx="174">
                  <c:v>1379</c:v>
                </c:pt>
                <c:pt idx="175">
                  <c:v>1380</c:v>
                </c:pt>
                <c:pt idx="176">
                  <c:v>1381</c:v>
                </c:pt>
                <c:pt idx="177">
                  <c:v>1382</c:v>
                </c:pt>
                <c:pt idx="178">
                  <c:v>1383</c:v>
                </c:pt>
                <c:pt idx="179">
                  <c:v>1384</c:v>
                </c:pt>
                <c:pt idx="180">
                  <c:v>1385</c:v>
                </c:pt>
                <c:pt idx="181">
                  <c:v>1386</c:v>
                </c:pt>
                <c:pt idx="182">
                  <c:v>1387</c:v>
                </c:pt>
                <c:pt idx="183">
                  <c:v>1388</c:v>
                </c:pt>
                <c:pt idx="184">
                  <c:v>1389</c:v>
                </c:pt>
                <c:pt idx="185">
                  <c:v>1390</c:v>
                </c:pt>
                <c:pt idx="186">
                  <c:v>1391</c:v>
                </c:pt>
                <c:pt idx="187">
                  <c:v>1392</c:v>
                </c:pt>
                <c:pt idx="188">
                  <c:v>1393</c:v>
                </c:pt>
                <c:pt idx="189">
                  <c:v>1394</c:v>
                </c:pt>
                <c:pt idx="190">
                  <c:v>1395</c:v>
                </c:pt>
                <c:pt idx="191">
                  <c:v>1396</c:v>
                </c:pt>
                <c:pt idx="192">
                  <c:v>1397</c:v>
                </c:pt>
                <c:pt idx="193">
                  <c:v>1398</c:v>
                </c:pt>
                <c:pt idx="194">
                  <c:v>1399</c:v>
                </c:pt>
                <c:pt idx="195">
                  <c:v>1400</c:v>
                </c:pt>
                <c:pt idx="196">
                  <c:v>1401</c:v>
                </c:pt>
                <c:pt idx="197">
                  <c:v>1402</c:v>
                </c:pt>
              </c:numCache>
            </c:numRef>
          </c:xVal>
          <c:yVal>
            <c:numRef>
              <c:f>Graph!$H$1207:$H$1402</c:f>
              <c:numCache>
                <c:formatCode>General</c:formatCode>
                <c:ptCount val="19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3BF-4EB9-BB4B-39325D947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527536"/>
        <c:axId val="1296529456"/>
      </c:scatterChart>
      <c:valAx>
        <c:axId val="1296527536"/>
        <c:scaling>
          <c:orientation val="minMax"/>
          <c:max val="1402"/>
          <c:min val="1205"/>
        </c:scaling>
        <c:delete val="0"/>
        <c:axPos val="b"/>
        <c:numFmt formatCode="General" sourceLinked="1"/>
        <c:majorTickMark val="out"/>
        <c:minorTickMark val="none"/>
        <c:tickLblPos val="nextTo"/>
        <c:crossAx val="1296529456"/>
        <c:crosses val="autoZero"/>
        <c:crossBetween val="midCat"/>
      </c:valAx>
      <c:valAx>
        <c:axId val="12965294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965275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7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Graph!$A$1405:$A$1596</c:f>
              <c:numCache>
                <c:formatCode>General</c:formatCode>
                <c:ptCount val="192"/>
                <c:pt idx="0">
                  <c:v>1404</c:v>
                </c:pt>
                <c:pt idx="1">
                  <c:v>1405</c:v>
                </c:pt>
                <c:pt idx="2">
                  <c:v>1406</c:v>
                </c:pt>
                <c:pt idx="3">
                  <c:v>1407</c:v>
                </c:pt>
                <c:pt idx="4">
                  <c:v>1408</c:v>
                </c:pt>
                <c:pt idx="5">
                  <c:v>1409</c:v>
                </c:pt>
                <c:pt idx="6">
                  <c:v>1410</c:v>
                </c:pt>
                <c:pt idx="7">
                  <c:v>1411</c:v>
                </c:pt>
                <c:pt idx="8">
                  <c:v>1412</c:v>
                </c:pt>
                <c:pt idx="9">
                  <c:v>1413</c:v>
                </c:pt>
                <c:pt idx="10">
                  <c:v>1414</c:v>
                </c:pt>
                <c:pt idx="11">
                  <c:v>1415</c:v>
                </c:pt>
                <c:pt idx="12">
                  <c:v>1416</c:v>
                </c:pt>
                <c:pt idx="13">
                  <c:v>1417</c:v>
                </c:pt>
                <c:pt idx="14">
                  <c:v>1418</c:v>
                </c:pt>
                <c:pt idx="15">
                  <c:v>1419</c:v>
                </c:pt>
                <c:pt idx="16">
                  <c:v>1420</c:v>
                </c:pt>
                <c:pt idx="17">
                  <c:v>1421</c:v>
                </c:pt>
                <c:pt idx="18">
                  <c:v>1422</c:v>
                </c:pt>
                <c:pt idx="19">
                  <c:v>1423</c:v>
                </c:pt>
                <c:pt idx="20">
                  <c:v>1424</c:v>
                </c:pt>
                <c:pt idx="21">
                  <c:v>1425</c:v>
                </c:pt>
                <c:pt idx="22">
                  <c:v>1426</c:v>
                </c:pt>
                <c:pt idx="23">
                  <c:v>1427</c:v>
                </c:pt>
                <c:pt idx="24">
                  <c:v>1428</c:v>
                </c:pt>
                <c:pt idx="25">
                  <c:v>1429</c:v>
                </c:pt>
                <c:pt idx="26">
                  <c:v>1430</c:v>
                </c:pt>
                <c:pt idx="27">
                  <c:v>1431</c:v>
                </c:pt>
                <c:pt idx="28">
                  <c:v>1432</c:v>
                </c:pt>
                <c:pt idx="29">
                  <c:v>1433</c:v>
                </c:pt>
                <c:pt idx="30">
                  <c:v>1434</c:v>
                </c:pt>
                <c:pt idx="31">
                  <c:v>1435</c:v>
                </c:pt>
                <c:pt idx="32">
                  <c:v>1436</c:v>
                </c:pt>
                <c:pt idx="33">
                  <c:v>1437</c:v>
                </c:pt>
                <c:pt idx="34">
                  <c:v>1438</c:v>
                </c:pt>
                <c:pt idx="35">
                  <c:v>1439</c:v>
                </c:pt>
                <c:pt idx="36">
                  <c:v>1440</c:v>
                </c:pt>
                <c:pt idx="37">
                  <c:v>1441</c:v>
                </c:pt>
                <c:pt idx="38">
                  <c:v>1442</c:v>
                </c:pt>
                <c:pt idx="39">
                  <c:v>1443</c:v>
                </c:pt>
                <c:pt idx="40">
                  <c:v>1444</c:v>
                </c:pt>
                <c:pt idx="41">
                  <c:v>1445</c:v>
                </c:pt>
                <c:pt idx="42">
                  <c:v>1446</c:v>
                </c:pt>
                <c:pt idx="43">
                  <c:v>1447</c:v>
                </c:pt>
                <c:pt idx="44">
                  <c:v>1448</c:v>
                </c:pt>
                <c:pt idx="45">
                  <c:v>1449</c:v>
                </c:pt>
                <c:pt idx="46">
                  <c:v>1450</c:v>
                </c:pt>
                <c:pt idx="47">
                  <c:v>1451</c:v>
                </c:pt>
                <c:pt idx="48">
                  <c:v>1452</c:v>
                </c:pt>
                <c:pt idx="49">
                  <c:v>1453</c:v>
                </c:pt>
                <c:pt idx="50">
                  <c:v>1454</c:v>
                </c:pt>
                <c:pt idx="51">
                  <c:v>1455</c:v>
                </c:pt>
                <c:pt idx="52">
                  <c:v>1456</c:v>
                </c:pt>
                <c:pt idx="53">
                  <c:v>1457</c:v>
                </c:pt>
                <c:pt idx="54">
                  <c:v>1458</c:v>
                </c:pt>
                <c:pt idx="55">
                  <c:v>1459</c:v>
                </c:pt>
                <c:pt idx="56">
                  <c:v>1460</c:v>
                </c:pt>
                <c:pt idx="57">
                  <c:v>1461</c:v>
                </c:pt>
                <c:pt idx="58">
                  <c:v>1462</c:v>
                </c:pt>
                <c:pt idx="59">
                  <c:v>1463</c:v>
                </c:pt>
                <c:pt idx="60">
                  <c:v>1464</c:v>
                </c:pt>
                <c:pt idx="61">
                  <c:v>1465</c:v>
                </c:pt>
                <c:pt idx="62">
                  <c:v>1466</c:v>
                </c:pt>
                <c:pt idx="63">
                  <c:v>1467</c:v>
                </c:pt>
                <c:pt idx="64">
                  <c:v>1468</c:v>
                </c:pt>
                <c:pt idx="65">
                  <c:v>1469</c:v>
                </c:pt>
                <c:pt idx="66">
                  <c:v>1470</c:v>
                </c:pt>
                <c:pt idx="67">
                  <c:v>1471</c:v>
                </c:pt>
                <c:pt idx="68">
                  <c:v>1472</c:v>
                </c:pt>
                <c:pt idx="69">
                  <c:v>1473</c:v>
                </c:pt>
                <c:pt idx="70">
                  <c:v>1474</c:v>
                </c:pt>
                <c:pt idx="71">
                  <c:v>1475</c:v>
                </c:pt>
                <c:pt idx="72">
                  <c:v>1476</c:v>
                </c:pt>
                <c:pt idx="73">
                  <c:v>1477</c:v>
                </c:pt>
                <c:pt idx="74">
                  <c:v>1478</c:v>
                </c:pt>
                <c:pt idx="75">
                  <c:v>1479</c:v>
                </c:pt>
                <c:pt idx="76">
                  <c:v>1480</c:v>
                </c:pt>
                <c:pt idx="77">
                  <c:v>1481</c:v>
                </c:pt>
                <c:pt idx="78">
                  <c:v>1482</c:v>
                </c:pt>
                <c:pt idx="79">
                  <c:v>1483</c:v>
                </c:pt>
                <c:pt idx="80">
                  <c:v>1484</c:v>
                </c:pt>
                <c:pt idx="81">
                  <c:v>1485</c:v>
                </c:pt>
                <c:pt idx="82">
                  <c:v>1486</c:v>
                </c:pt>
                <c:pt idx="83">
                  <c:v>1487</c:v>
                </c:pt>
                <c:pt idx="84">
                  <c:v>1488</c:v>
                </c:pt>
                <c:pt idx="85">
                  <c:v>1489</c:v>
                </c:pt>
                <c:pt idx="86">
                  <c:v>1490</c:v>
                </c:pt>
                <c:pt idx="87">
                  <c:v>1491</c:v>
                </c:pt>
                <c:pt idx="88">
                  <c:v>1492</c:v>
                </c:pt>
                <c:pt idx="89">
                  <c:v>1493</c:v>
                </c:pt>
                <c:pt idx="90">
                  <c:v>1494</c:v>
                </c:pt>
                <c:pt idx="91">
                  <c:v>1495</c:v>
                </c:pt>
                <c:pt idx="92">
                  <c:v>1496</c:v>
                </c:pt>
                <c:pt idx="93">
                  <c:v>1497</c:v>
                </c:pt>
                <c:pt idx="94">
                  <c:v>1498</c:v>
                </c:pt>
                <c:pt idx="95">
                  <c:v>1499</c:v>
                </c:pt>
                <c:pt idx="96">
                  <c:v>1500</c:v>
                </c:pt>
                <c:pt idx="97">
                  <c:v>1501</c:v>
                </c:pt>
                <c:pt idx="98">
                  <c:v>1502</c:v>
                </c:pt>
                <c:pt idx="99">
                  <c:v>1503</c:v>
                </c:pt>
                <c:pt idx="100">
                  <c:v>1504</c:v>
                </c:pt>
                <c:pt idx="101">
                  <c:v>1505</c:v>
                </c:pt>
                <c:pt idx="102">
                  <c:v>1506</c:v>
                </c:pt>
                <c:pt idx="103">
                  <c:v>1507</c:v>
                </c:pt>
                <c:pt idx="104">
                  <c:v>1508</c:v>
                </c:pt>
                <c:pt idx="105">
                  <c:v>1509</c:v>
                </c:pt>
                <c:pt idx="106">
                  <c:v>1510</c:v>
                </c:pt>
                <c:pt idx="107">
                  <c:v>1511</c:v>
                </c:pt>
                <c:pt idx="108">
                  <c:v>1512</c:v>
                </c:pt>
                <c:pt idx="109">
                  <c:v>1513</c:v>
                </c:pt>
                <c:pt idx="110">
                  <c:v>1514</c:v>
                </c:pt>
                <c:pt idx="111">
                  <c:v>1515</c:v>
                </c:pt>
                <c:pt idx="112">
                  <c:v>1516</c:v>
                </c:pt>
                <c:pt idx="113">
                  <c:v>1517</c:v>
                </c:pt>
                <c:pt idx="114">
                  <c:v>1518</c:v>
                </c:pt>
                <c:pt idx="115">
                  <c:v>1519</c:v>
                </c:pt>
                <c:pt idx="116">
                  <c:v>1520</c:v>
                </c:pt>
                <c:pt idx="117">
                  <c:v>1521</c:v>
                </c:pt>
                <c:pt idx="118">
                  <c:v>1522</c:v>
                </c:pt>
                <c:pt idx="119">
                  <c:v>1523</c:v>
                </c:pt>
                <c:pt idx="120">
                  <c:v>1524</c:v>
                </c:pt>
                <c:pt idx="121">
                  <c:v>1525</c:v>
                </c:pt>
                <c:pt idx="122">
                  <c:v>1526</c:v>
                </c:pt>
                <c:pt idx="123">
                  <c:v>1527</c:v>
                </c:pt>
                <c:pt idx="124">
                  <c:v>1528</c:v>
                </c:pt>
                <c:pt idx="125">
                  <c:v>1529</c:v>
                </c:pt>
                <c:pt idx="126">
                  <c:v>1530</c:v>
                </c:pt>
                <c:pt idx="127">
                  <c:v>1531</c:v>
                </c:pt>
                <c:pt idx="128">
                  <c:v>1532</c:v>
                </c:pt>
                <c:pt idx="129">
                  <c:v>1533</c:v>
                </c:pt>
                <c:pt idx="130">
                  <c:v>1534</c:v>
                </c:pt>
                <c:pt idx="131">
                  <c:v>1535</c:v>
                </c:pt>
                <c:pt idx="132">
                  <c:v>1536</c:v>
                </c:pt>
                <c:pt idx="133">
                  <c:v>1537</c:v>
                </c:pt>
                <c:pt idx="134">
                  <c:v>1538</c:v>
                </c:pt>
                <c:pt idx="135">
                  <c:v>1539</c:v>
                </c:pt>
                <c:pt idx="136">
                  <c:v>1540</c:v>
                </c:pt>
                <c:pt idx="137">
                  <c:v>1541</c:v>
                </c:pt>
                <c:pt idx="138">
                  <c:v>1542</c:v>
                </c:pt>
                <c:pt idx="139">
                  <c:v>1543</c:v>
                </c:pt>
                <c:pt idx="140">
                  <c:v>1544</c:v>
                </c:pt>
                <c:pt idx="141">
                  <c:v>1545</c:v>
                </c:pt>
                <c:pt idx="142">
                  <c:v>1546</c:v>
                </c:pt>
                <c:pt idx="143">
                  <c:v>1547</c:v>
                </c:pt>
                <c:pt idx="144">
                  <c:v>1548</c:v>
                </c:pt>
                <c:pt idx="145">
                  <c:v>1549</c:v>
                </c:pt>
                <c:pt idx="146">
                  <c:v>1550</c:v>
                </c:pt>
                <c:pt idx="147">
                  <c:v>1551</c:v>
                </c:pt>
                <c:pt idx="148">
                  <c:v>1552</c:v>
                </c:pt>
                <c:pt idx="149">
                  <c:v>1553</c:v>
                </c:pt>
                <c:pt idx="150">
                  <c:v>1554</c:v>
                </c:pt>
                <c:pt idx="151">
                  <c:v>1555</c:v>
                </c:pt>
                <c:pt idx="152">
                  <c:v>1556</c:v>
                </c:pt>
                <c:pt idx="153">
                  <c:v>1557</c:v>
                </c:pt>
                <c:pt idx="154">
                  <c:v>1558</c:v>
                </c:pt>
                <c:pt idx="155">
                  <c:v>1559</c:v>
                </c:pt>
                <c:pt idx="156">
                  <c:v>1560</c:v>
                </c:pt>
                <c:pt idx="157">
                  <c:v>1561</c:v>
                </c:pt>
                <c:pt idx="158">
                  <c:v>1562</c:v>
                </c:pt>
                <c:pt idx="159">
                  <c:v>1563</c:v>
                </c:pt>
                <c:pt idx="160">
                  <c:v>1564</c:v>
                </c:pt>
                <c:pt idx="161">
                  <c:v>1565</c:v>
                </c:pt>
                <c:pt idx="162">
                  <c:v>1566</c:v>
                </c:pt>
                <c:pt idx="163">
                  <c:v>1567</c:v>
                </c:pt>
                <c:pt idx="164">
                  <c:v>1568</c:v>
                </c:pt>
                <c:pt idx="165">
                  <c:v>1569</c:v>
                </c:pt>
                <c:pt idx="166">
                  <c:v>1570</c:v>
                </c:pt>
                <c:pt idx="167">
                  <c:v>1571</c:v>
                </c:pt>
                <c:pt idx="168">
                  <c:v>1572</c:v>
                </c:pt>
                <c:pt idx="169">
                  <c:v>1573</c:v>
                </c:pt>
                <c:pt idx="170">
                  <c:v>1574</c:v>
                </c:pt>
                <c:pt idx="171">
                  <c:v>1575</c:v>
                </c:pt>
                <c:pt idx="172">
                  <c:v>1576</c:v>
                </c:pt>
                <c:pt idx="173">
                  <c:v>1577</c:v>
                </c:pt>
                <c:pt idx="174">
                  <c:v>1578</c:v>
                </c:pt>
                <c:pt idx="175">
                  <c:v>1579</c:v>
                </c:pt>
                <c:pt idx="176">
                  <c:v>1580</c:v>
                </c:pt>
                <c:pt idx="177">
                  <c:v>1581</c:v>
                </c:pt>
                <c:pt idx="178">
                  <c:v>1582</c:v>
                </c:pt>
                <c:pt idx="179">
                  <c:v>1583</c:v>
                </c:pt>
                <c:pt idx="180">
                  <c:v>1584</c:v>
                </c:pt>
                <c:pt idx="181">
                  <c:v>1585</c:v>
                </c:pt>
                <c:pt idx="182">
                  <c:v>1586</c:v>
                </c:pt>
                <c:pt idx="183">
                  <c:v>1587</c:v>
                </c:pt>
                <c:pt idx="184">
                  <c:v>1588</c:v>
                </c:pt>
                <c:pt idx="185">
                  <c:v>1589</c:v>
                </c:pt>
                <c:pt idx="186">
                  <c:v>1590</c:v>
                </c:pt>
                <c:pt idx="187">
                  <c:v>1591</c:v>
                </c:pt>
                <c:pt idx="188">
                  <c:v>1592</c:v>
                </c:pt>
                <c:pt idx="189">
                  <c:v>1593</c:v>
                </c:pt>
                <c:pt idx="190">
                  <c:v>1594</c:v>
                </c:pt>
                <c:pt idx="191">
                  <c:v>1595</c:v>
                </c:pt>
              </c:numCache>
            </c:numRef>
          </c:xVal>
          <c:yVal>
            <c:numRef>
              <c:f>Graph!$D$1406:$D$1595</c:f>
              <c:numCache>
                <c:formatCode>General</c:formatCode>
                <c:ptCount val="190"/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4B-4EBE-AE5C-60C8556A8B7C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Graph!$A$1405:$A$1596</c:f>
              <c:numCache>
                <c:formatCode>General</c:formatCode>
                <c:ptCount val="192"/>
                <c:pt idx="0">
                  <c:v>1404</c:v>
                </c:pt>
                <c:pt idx="1">
                  <c:v>1405</c:v>
                </c:pt>
                <c:pt idx="2">
                  <c:v>1406</c:v>
                </c:pt>
                <c:pt idx="3">
                  <c:v>1407</c:v>
                </c:pt>
                <c:pt idx="4">
                  <c:v>1408</c:v>
                </c:pt>
                <c:pt idx="5">
                  <c:v>1409</c:v>
                </c:pt>
                <c:pt idx="6">
                  <c:v>1410</c:v>
                </c:pt>
                <c:pt idx="7">
                  <c:v>1411</c:v>
                </c:pt>
                <c:pt idx="8">
                  <c:v>1412</c:v>
                </c:pt>
                <c:pt idx="9">
                  <c:v>1413</c:v>
                </c:pt>
                <c:pt idx="10">
                  <c:v>1414</c:v>
                </c:pt>
                <c:pt idx="11">
                  <c:v>1415</c:v>
                </c:pt>
                <c:pt idx="12">
                  <c:v>1416</c:v>
                </c:pt>
                <c:pt idx="13">
                  <c:v>1417</c:v>
                </c:pt>
                <c:pt idx="14">
                  <c:v>1418</c:v>
                </c:pt>
                <c:pt idx="15">
                  <c:v>1419</c:v>
                </c:pt>
                <c:pt idx="16">
                  <c:v>1420</c:v>
                </c:pt>
                <c:pt idx="17">
                  <c:v>1421</c:v>
                </c:pt>
                <c:pt idx="18">
                  <c:v>1422</c:v>
                </c:pt>
                <c:pt idx="19">
                  <c:v>1423</c:v>
                </c:pt>
                <c:pt idx="20">
                  <c:v>1424</c:v>
                </c:pt>
                <c:pt idx="21">
                  <c:v>1425</c:v>
                </c:pt>
                <c:pt idx="22">
                  <c:v>1426</c:v>
                </c:pt>
                <c:pt idx="23">
                  <c:v>1427</c:v>
                </c:pt>
                <c:pt idx="24">
                  <c:v>1428</c:v>
                </c:pt>
                <c:pt idx="25">
                  <c:v>1429</c:v>
                </c:pt>
                <c:pt idx="26">
                  <c:v>1430</c:v>
                </c:pt>
                <c:pt idx="27">
                  <c:v>1431</c:v>
                </c:pt>
                <c:pt idx="28">
                  <c:v>1432</c:v>
                </c:pt>
                <c:pt idx="29">
                  <c:v>1433</c:v>
                </c:pt>
                <c:pt idx="30">
                  <c:v>1434</c:v>
                </c:pt>
                <c:pt idx="31">
                  <c:v>1435</c:v>
                </c:pt>
                <c:pt idx="32">
                  <c:v>1436</c:v>
                </c:pt>
                <c:pt idx="33">
                  <c:v>1437</c:v>
                </c:pt>
                <c:pt idx="34">
                  <c:v>1438</c:v>
                </c:pt>
                <c:pt idx="35">
                  <c:v>1439</c:v>
                </c:pt>
                <c:pt idx="36">
                  <c:v>1440</c:v>
                </c:pt>
                <c:pt idx="37">
                  <c:v>1441</c:v>
                </c:pt>
                <c:pt idx="38">
                  <c:v>1442</c:v>
                </c:pt>
                <c:pt idx="39">
                  <c:v>1443</c:v>
                </c:pt>
                <c:pt idx="40">
                  <c:v>1444</c:v>
                </c:pt>
                <c:pt idx="41">
                  <c:v>1445</c:v>
                </c:pt>
                <c:pt idx="42">
                  <c:v>1446</c:v>
                </c:pt>
                <c:pt idx="43">
                  <c:v>1447</c:v>
                </c:pt>
                <c:pt idx="44">
                  <c:v>1448</c:v>
                </c:pt>
                <c:pt idx="45">
                  <c:v>1449</c:v>
                </c:pt>
                <c:pt idx="46">
                  <c:v>1450</c:v>
                </c:pt>
                <c:pt idx="47">
                  <c:v>1451</c:v>
                </c:pt>
                <c:pt idx="48">
                  <c:v>1452</c:v>
                </c:pt>
                <c:pt idx="49">
                  <c:v>1453</c:v>
                </c:pt>
                <c:pt idx="50">
                  <c:v>1454</c:v>
                </c:pt>
                <c:pt idx="51">
                  <c:v>1455</c:v>
                </c:pt>
                <c:pt idx="52">
                  <c:v>1456</c:v>
                </c:pt>
                <c:pt idx="53">
                  <c:v>1457</c:v>
                </c:pt>
                <c:pt idx="54">
                  <c:v>1458</c:v>
                </c:pt>
                <c:pt idx="55">
                  <c:v>1459</c:v>
                </c:pt>
                <c:pt idx="56">
                  <c:v>1460</c:v>
                </c:pt>
                <c:pt idx="57">
                  <c:v>1461</c:v>
                </c:pt>
                <c:pt idx="58">
                  <c:v>1462</c:v>
                </c:pt>
                <c:pt idx="59">
                  <c:v>1463</c:v>
                </c:pt>
                <c:pt idx="60">
                  <c:v>1464</c:v>
                </c:pt>
                <c:pt idx="61">
                  <c:v>1465</c:v>
                </c:pt>
                <c:pt idx="62">
                  <c:v>1466</c:v>
                </c:pt>
                <c:pt idx="63">
                  <c:v>1467</c:v>
                </c:pt>
                <c:pt idx="64">
                  <c:v>1468</c:v>
                </c:pt>
                <c:pt idx="65">
                  <c:v>1469</c:v>
                </c:pt>
                <c:pt idx="66">
                  <c:v>1470</c:v>
                </c:pt>
                <c:pt idx="67">
                  <c:v>1471</c:v>
                </c:pt>
                <c:pt idx="68">
                  <c:v>1472</c:v>
                </c:pt>
                <c:pt idx="69">
                  <c:v>1473</c:v>
                </c:pt>
                <c:pt idx="70">
                  <c:v>1474</c:v>
                </c:pt>
                <c:pt idx="71">
                  <c:v>1475</c:v>
                </c:pt>
                <c:pt idx="72">
                  <c:v>1476</c:v>
                </c:pt>
                <c:pt idx="73">
                  <c:v>1477</c:v>
                </c:pt>
                <c:pt idx="74">
                  <c:v>1478</c:v>
                </c:pt>
                <c:pt idx="75">
                  <c:v>1479</c:v>
                </c:pt>
                <c:pt idx="76">
                  <c:v>1480</c:v>
                </c:pt>
                <c:pt idx="77">
                  <c:v>1481</c:v>
                </c:pt>
                <c:pt idx="78">
                  <c:v>1482</c:v>
                </c:pt>
                <c:pt idx="79">
                  <c:v>1483</c:v>
                </c:pt>
                <c:pt idx="80">
                  <c:v>1484</c:v>
                </c:pt>
                <c:pt idx="81">
                  <c:v>1485</c:v>
                </c:pt>
                <c:pt idx="82">
                  <c:v>1486</c:v>
                </c:pt>
                <c:pt idx="83">
                  <c:v>1487</c:v>
                </c:pt>
                <c:pt idx="84">
                  <c:v>1488</c:v>
                </c:pt>
                <c:pt idx="85">
                  <c:v>1489</c:v>
                </c:pt>
                <c:pt idx="86">
                  <c:v>1490</c:v>
                </c:pt>
                <c:pt idx="87">
                  <c:v>1491</c:v>
                </c:pt>
                <c:pt idx="88">
                  <c:v>1492</c:v>
                </c:pt>
                <c:pt idx="89">
                  <c:v>1493</c:v>
                </c:pt>
                <c:pt idx="90">
                  <c:v>1494</c:v>
                </c:pt>
                <c:pt idx="91">
                  <c:v>1495</c:v>
                </c:pt>
                <c:pt idx="92">
                  <c:v>1496</c:v>
                </c:pt>
                <c:pt idx="93">
                  <c:v>1497</c:v>
                </c:pt>
                <c:pt idx="94">
                  <c:v>1498</c:v>
                </c:pt>
                <c:pt idx="95">
                  <c:v>1499</c:v>
                </c:pt>
                <c:pt idx="96">
                  <c:v>1500</c:v>
                </c:pt>
                <c:pt idx="97">
                  <c:v>1501</c:v>
                </c:pt>
                <c:pt idx="98">
                  <c:v>1502</c:v>
                </c:pt>
                <c:pt idx="99">
                  <c:v>1503</c:v>
                </c:pt>
                <c:pt idx="100">
                  <c:v>1504</c:v>
                </c:pt>
                <c:pt idx="101">
                  <c:v>1505</c:v>
                </c:pt>
                <c:pt idx="102">
                  <c:v>1506</c:v>
                </c:pt>
                <c:pt idx="103">
                  <c:v>1507</c:v>
                </c:pt>
                <c:pt idx="104">
                  <c:v>1508</c:v>
                </c:pt>
                <c:pt idx="105">
                  <c:v>1509</c:v>
                </c:pt>
                <c:pt idx="106">
                  <c:v>1510</c:v>
                </c:pt>
                <c:pt idx="107">
                  <c:v>1511</c:v>
                </c:pt>
                <c:pt idx="108">
                  <c:v>1512</c:v>
                </c:pt>
                <c:pt idx="109">
                  <c:v>1513</c:v>
                </c:pt>
                <c:pt idx="110">
                  <c:v>1514</c:v>
                </c:pt>
                <c:pt idx="111">
                  <c:v>1515</c:v>
                </c:pt>
                <c:pt idx="112">
                  <c:v>1516</c:v>
                </c:pt>
                <c:pt idx="113">
                  <c:v>1517</c:v>
                </c:pt>
                <c:pt idx="114">
                  <c:v>1518</c:v>
                </c:pt>
                <c:pt idx="115">
                  <c:v>1519</c:v>
                </c:pt>
                <c:pt idx="116">
                  <c:v>1520</c:v>
                </c:pt>
                <c:pt idx="117">
                  <c:v>1521</c:v>
                </c:pt>
                <c:pt idx="118">
                  <c:v>1522</c:v>
                </c:pt>
                <c:pt idx="119">
                  <c:v>1523</c:v>
                </c:pt>
                <c:pt idx="120">
                  <c:v>1524</c:v>
                </c:pt>
                <c:pt idx="121">
                  <c:v>1525</c:v>
                </c:pt>
                <c:pt idx="122">
                  <c:v>1526</c:v>
                </c:pt>
                <c:pt idx="123">
                  <c:v>1527</c:v>
                </c:pt>
                <c:pt idx="124">
                  <c:v>1528</c:v>
                </c:pt>
                <c:pt idx="125">
                  <c:v>1529</c:v>
                </c:pt>
                <c:pt idx="126">
                  <c:v>1530</c:v>
                </c:pt>
                <c:pt idx="127">
                  <c:v>1531</c:v>
                </c:pt>
                <c:pt idx="128">
                  <c:v>1532</c:v>
                </c:pt>
                <c:pt idx="129">
                  <c:v>1533</c:v>
                </c:pt>
                <c:pt idx="130">
                  <c:v>1534</c:v>
                </c:pt>
                <c:pt idx="131">
                  <c:v>1535</c:v>
                </c:pt>
                <c:pt idx="132">
                  <c:v>1536</c:v>
                </c:pt>
                <c:pt idx="133">
                  <c:v>1537</c:v>
                </c:pt>
                <c:pt idx="134">
                  <c:v>1538</c:v>
                </c:pt>
                <c:pt idx="135">
                  <c:v>1539</c:v>
                </c:pt>
                <c:pt idx="136">
                  <c:v>1540</c:v>
                </c:pt>
                <c:pt idx="137">
                  <c:v>1541</c:v>
                </c:pt>
                <c:pt idx="138">
                  <c:v>1542</c:v>
                </c:pt>
                <c:pt idx="139">
                  <c:v>1543</c:v>
                </c:pt>
                <c:pt idx="140">
                  <c:v>1544</c:v>
                </c:pt>
                <c:pt idx="141">
                  <c:v>1545</c:v>
                </c:pt>
                <c:pt idx="142">
                  <c:v>1546</c:v>
                </c:pt>
                <c:pt idx="143">
                  <c:v>1547</c:v>
                </c:pt>
                <c:pt idx="144">
                  <c:v>1548</c:v>
                </c:pt>
                <c:pt idx="145">
                  <c:v>1549</c:v>
                </c:pt>
                <c:pt idx="146">
                  <c:v>1550</c:v>
                </c:pt>
                <c:pt idx="147">
                  <c:v>1551</c:v>
                </c:pt>
                <c:pt idx="148">
                  <c:v>1552</c:v>
                </c:pt>
                <c:pt idx="149">
                  <c:v>1553</c:v>
                </c:pt>
                <c:pt idx="150">
                  <c:v>1554</c:v>
                </c:pt>
                <c:pt idx="151">
                  <c:v>1555</c:v>
                </c:pt>
                <c:pt idx="152">
                  <c:v>1556</c:v>
                </c:pt>
                <c:pt idx="153">
                  <c:v>1557</c:v>
                </c:pt>
                <c:pt idx="154">
                  <c:v>1558</c:v>
                </c:pt>
                <c:pt idx="155">
                  <c:v>1559</c:v>
                </c:pt>
                <c:pt idx="156">
                  <c:v>1560</c:v>
                </c:pt>
                <c:pt idx="157">
                  <c:v>1561</c:v>
                </c:pt>
                <c:pt idx="158">
                  <c:v>1562</c:v>
                </c:pt>
                <c:pt idx="159">
                  <c:v>1563</c:v>
                </c:pt>
                <c:pt idx="160">
                  <c:v>1564</c:v>
                </c:pt>
                <c:pt idx="161">
                  <c:v>1565</c:v>
                </c:pt>
                <c:pt idx="162">
                  <c:v>1566</c:v>
                </c:pt>
                <c:pt idx="163">
                  <c:v>1567</c:v>
                </c:pt>
                <c:pt idx="164">
                  <c:v>1568</c:v>
                </c:pt>
                <c:pt idx="165">
                  <c:v>1569</c:v>
                </c:pt>
                <c:pt idx="166">
                  <c:v>1570</c:v>
                </c:pt>
                <c:pt idx="167">
                  <c:v>1571</c:v>
                </c:pt>
                <c:pt idx="168">
                  <c:v>1572</c:v>
                </c:pt>
                <c:pt idx="169">
                  <c:v>1573</c:v>
                </c:pt>
                <c:pt idx="170">
                  <c:v>1574</c:v>
                </c:pt>
                <c:pt idx="171">
                  <c:v>1575</c:v>
                </c:pt>
                <c:pt idx="172">
                  <c:v>1576</c:v>
                </c:pt>
                <c:pt idx="173">
                  <c:v>1577</c:v>
                </c:pt>
                <c:pt idx="174">
                  <c:v>1578</c:v>
                </c:pt>
                <c:pt idx="175">
                  <c:v>1579</c:v>
                </c:pt>
                <c:pt idx="176">
                  <c:v>1580</c:v>
                </c:pt>
                <c:pt idx="177">
                  <c:v>1581</c:v>
                </c:pt>
                <c:pt idx="178">
                  <c:v>1582</c:v>
                </c:pt>
                <c:pt idx="179">
                  <c:v>1583</c:v>
                </c:pt>
                <c:pt idx="180">
                  <c:v>1584</c:v>
                </c:pt>
                <c:pt idx="181">
                  <c:v>1585</c:v>
                </c:pt>
                <c:pt idx="182">
                  <c:v>1586</c:v>
                </c:pt>
                <c:pt idx="183">
                  <c:v>1587</c:v>
                </c:pt>
                <c:pt idx="184">
                  <c:v>1588</c:v>
                </c:pt>
                <c:pt idx="185">
                  <c:v>1589</c:v>
                </c:pt>
                <c:pt idx="186">
                  <c:v>1590</c:v>
                </c:pt>
                <c:pt idx="187">
                  <c:v>1591</c:v>
                </c:pt>
                <c:pt idx="188">
                  <c:v>1592</c:v>
                </c:pt>
                <c:pt idx="189">
                  <c:v>1593</c:v>
                </c:pt>
                <c:pt idx="190">
                  <c:v>1594</c:v>
                </c:pt>
                <c:pt idx="191">
                  <c:v>1595</c:v>
                </c:pt>
              </c:numCache>
            </c:numRef>
          </c:xVal>
          <c:yVal>
            <c:numRef>
              <c:f>Graph!$B$1406:$B$1595</c:f>
              <c:numCache>
                <c:formatCode>General</c:formatCode>
                <c:ptCount val="1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4B-4EBE-AE5C-60C8556A8B7C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Graph!$A$1405:$A$1596</c:f>
              <c:numCache>
                <c:formatCode>General</c:formatCode>
                <c:ptCount val="192"/>
                <c:pt idx="0">
                  <c:v>1404</c:v>
                </c:pt>
                <c:pt idx="1">
                  <c:v>1405</c:v>
                </c:pt>
                <c:pt idx="2">
                  <c:v>1406</c:v>
                </c:pt>
                <c:pt idx="3">
                  <c:v>1407</c:v>
                </c:pt>
                <c:pt idx="4">
                  <c:v>1408</c:v>
                </c:pt>
                <c:pt idx="5">
                  <c:v>1409</c:v>
                </c:pt>
                <c:pt idx="6">
                  <c:v>1410</c:v>
                </c:pt>
                <c:pt idx="7">
                  <c:v>1411</c:v>
                </c:pt>
                <c:pt idx="8">
                  <c:v>1412</c:v>
                </c:pt>
                <c:pt idx="9">
                  <c:v>1413</c:v>
                </c:pt>
                <c:pt idx="10">
                  <c:v>1414</c:v>
                </c:pt>
                <c:pt idx="11">
                  <c:v>1415</c:v>
                </c:pt>
                <c:pt idx="12">
                  <c:v>1416</c:v>
                </c:pt>
                <c:pt idx="13">
                  <c:v>1417</c:v>
                </c:pt>
                <c:pt idx="14">
                  <c:v>1418</c:v>
                </c:pt>
                <c:pt idx="15">
                  <c:v>1419</c:v>
                </c:pt>
                <c:pt idx="16">
                  <c:v>1420</c:v>
                </c:pt>
                <c:pt idx="17">
                  <c:v>1421</c:v>
                </c:pt>
                <c:pt idx="18">
                  <c:v>1422</c:v>
                </c:pt>
                <c:pt idx="19">
                  <c:v>1423</c:v>
                </c:pt>
                <c:pt idx="20">
                  <c:v>1424</c:v>
                </c:pt>
                <c:pt idx="21">
                  <c:v>1425</c:v>
                </c:pt>
                <c:pt idx="22">
                  <c:v>1426</c:v>
                </c:pt>
                <c:pt idx="23">
                  <c:v>1427</c:v>
                </c:pt>
                <c:pt idx="24">
                  <c:v>1428</c:v>
                </c:pt>
                <c:pt idx="25">
                  <c:v>1429</c:v>
                </c:pt>
                <c:pt idx="26">
                  <c:v>1430</c:v>
                </c:pt>
                <c:pt idx="27">
                  <c:v>1431</c:v>
                </c:pt>
                <c:pt idx="28">
                  <c:v>1432</c:v>
                </c:pt>
                <c:pt idx="29">
                  <c:v>1433</c:v>
                </c:pt>
                <c:pt idx="30">
                  <c:v>1434</c:v>
                </c:pt>
                <c:pt idx="31">
                  <c:v>1435</c:v>
                </c:pt>
                <c:pt idx="32">
                  <c:v>1436</c:v>
                </c:pt>
                <c:pt idx="33">
                  <c:v>1437</c:v>
                </c:pt>
                <c:pt idx="34">
                  <c:v>1438</c:v>
                </c:pt>
                <c:pt idx="35">
                  <c:v>1439</c:v>
                </c:pt>
                <c:pt idx="36">
                  <c:v>1440</c:v>
                </c:pt>
                <c:pt idx="37">
                  <c:v>1441</c:v>
                </c:pt>
                <c:pt idx="38">
                  <c:v>1442</c:v>
                </c:pt>
                <c:pt idx="39">
                  <c:v>1443</c:v>
                </c:pt>
                <c:pt idx="40">
                  <c:v>1444</c:v>
                </c:pt>
                <c:pt idx="41">
                  <c:v>1445</c:v>
                </c:pt>
                <c:pt idx="42">
                  <c:v>1446</c:v>
                </c:pt>
                <c:pt idx="43">
                  <c:v>1447</c:v>
                </c:pt>
                <c:pt idx="44">
                  <c:v>1448</c:v>
                </c:pt>
                <c:pt idx="45">
                  <c:v>1449</c:v>
                </c:pt>
                <c:pt idx="46">
                  <c:v>1450</c:v>
                </c:pt>
                <c:pt idx="47">
                  <c:v>1451</c:v>
                </c:pt>
                <c:pt idx="48">
                  <c:v>1452</c:v>
                </c:pt>
                <c:pt idx="49">
                  <c:v>1453</c:v>
                </c:pt>
                <c:pt idx="50">
                  <c:v>1454</c:v>
                </c:pt>
                <c:pt idx="51">
                  <c:v>1455</c:v>
                </c:pt>
                <c:pt idx="52">
                  <c:v>1456</c:v>
                </c:pt>
                <c:pt idx="53">
                  <c:v>1457</c:v>
                </c:pt>
                <c:pt idx="54">
                  <c:v>1458</c:v>
                </c:pt>
                <c:pt idx="55">
                  <c:v>1459</c:v>
                </c:pt>
                <c:pt idx="56">
                  <c:v>1460</c:v>
                </c:pt>
                <c:pt idx="57">
                  <c:v>1461</c:v>
                </c:pt>
                <c:pt idx="58">
                  <c:v>1462</c:v>
                </c:pt>
                <c:pt idx="59">
                  <c:v>1463</c:v>
                </c:pt>
                <c:pt idx="60">
                  <c:v>1464</c:v>
                </c:pt>
                <c:pt idx="61">
                  <c:v>1465</c:v>
                </c:pt>
                <c:pt idx="62">
                  <c:v>1466</c:v>
                </c:pt>
                <c:pt idx="63">
                  <c:v>1467</c:v>
                </c:pt>
                <c:pt idx="64">
                  <c:v>1468</c:v>
                </c:pt>
                <c:pt idx="65">
                  <c:v>1469</c:v>
                </c:pt>
                <c:pt idx="66">
                  <c:v>1470</c:v>
                </c:pt>
                <c:pt idx="67">
                  <c:v>1471</c:v>
                </c:pt>
                <c:pt idx="68">
                  <c:v>1472</c:v>
                </c:pt>
                <c:pt idx="69">
                  <c:v>1473</c:v>
                </c:pt>
                <c:pt idx="70">
                  <c:v>1474</c:v>
                </c:pt>
                <c:pt idx="71">
                  <c:v>1475</c:v>
                </c:pt>
                <c:pt idx="72">
                  <c:v>1476</c:v>
                </c:pt>
                <c:pt idx="73">
                  <c:v>1477</c:v>
                </c:pt>
                <c:pt idx="74">
                  <c:v>1478</c:v>
                </c:pt>
                <c:pt idx="75">
                  <c:v>1479</c:v>
                </c:pt>
                <c:pt idx="76">
                  <c:v>1480</c:v>
                </c:pt>
                <c:pt idx="77">
                  <c:v>1481</c:v>
                </c:pt>
                <c:pt idx="78">
                  <c:v>1482</c:v>
                </c:pt>
                <c:pt idx="79">
                  <c:v>1483</c:v>
                </c:pt>
                <c:pt idx="80">
                  <c:v>1484</c:v>
                </c:pt>
                <c:pt idx="81">
                  <c:v>1485</c:v>
                </c:pt>
                <c:pt idx="82">
                  <c:v>1486</c:v>
                </c:pt>
                <c:pt idx="83">
                  <c:v>1487</c:v>
                </c:pt>
                <c:pt idx="84">
                  <c:v>1488</c:v>
                </c:pt>
                <c:pt idx="85">
                  <c:v>1489</c:v>
                </c:pt>
                <c:pt idx="86">
                  <c:v>1490</c:v>
                </c:pt>
                <c:pt idx="87">
                  <c:v>1491</c:v>
                </c:pt>
                <c:pt idx="88">
                  <c:v>1492</c:v>
                </c:pt>
                <c:pt idx="89">
                  <c:v>1493</c:v>
                </c:pt>
                <c:pt idx="90">
                  <c:v>1494</c:v>
                </c:pt>
                <c:pt idx="91">
                  <c:v>1495</c:v>
                </c:pt>
                <c:pt idx="92">
                  <c:v>1496</c:v>
                </c:pt>
                <c:pt idx="93">
                  <c:v>1497</c:v>
                </c:pt>
                <c:pt idx="94">
                  <c:v>1498</c:v>
                </c:pt>
                <c:pt idx="95">
                  <c:v>1499</c:v>
                </c:pt>
                <c:pt idx="96">
                  <c:v>1500</c:v>
                </c:pt>
                <c:pt idx="97">
                  <c:v>1501</c:v>
                </c:pt>
                <c:pt idx="98">
                  <c:v>1502</c:v>
                </c:pt>
                <c:pt idx="99">
                  <c:v>1503</c:v>
                </c:pt>
                <c:pt idx="100">
                  <c:v>1504</c:v>
                </c:pt>
                <c:pt idx="101">
                  <c:v>1505</c:v>
                </c:pt>
                <c:pt idx="102">
                  <c:v>1506</c:v>
                </c:pt>
                <c:pt idx="103">
                  <c:v>1507</c:v>
                </c:pt>
                <c:pt idx="104">
                  <c:v>1508</c:v>
                </c:pt>
                <c:pt idx="105">
                  <c:v>1509</c:v>
                </c:pt>
                <c:pt idx="106">
                  <c:v>1510</c:v>
                </c:pt>
                <c:pt idx="107">
                  <c:v>1511</c:v>
                </c:pt>
                <c:pt idx="108">
                  <c:v>1512</c:v>
                </c:pt>
                <c:pt idx="109">
                  <c:v>1513</c:v>
                </c:pt>
                <c:pt idx="110">
                  <c:v>1514</c:v>
                </c:pt>
                <c:pt idx="111">
                  <c:v>1515</c:v>
                </c:pt>
                <c:pt idx="112">
                  <c:v>1516</c:v>
                </c:pt>
                <c:pt idx="113">
                  <c:v>1517</c:v>
                </c:pt>
                <c:pt idx="114">
                  <c:v>1518</c:v>
                </c:pt>
                <c:pt idx="115">
                  <c:v>1519</c:v>
                </c:pt>
                <c:pt idx="116">
                  <c:v>1520</c:v>
                </c:pt>
                <c:pt idx="117">
                  <c:v>1521</c:v>
                </c:pt>
                <c:pt idx="118">
                  <c:v>1522</c:v>
                </c:pt>
                <c:pt idx="119">
                  <c:v>1523</c:v>
                </c:pt>
                <c:pt idx="120">
                  <c:v>1524</c:v>
                </c:pt>
                <c:pt idx="121">
                  <c:v>1525</c:v>
                </c:pt>
                <c:pt idx="122">
                  <c:v>1526</c:v>
                </c:pt>
                <c:pt idx="123">
                  <c:v>1527</c:v>
                </c:pt>
                <c:pt idx="124">
                  <c:v>1528</c:v>
                </c:pt>
                <c:pt idx="125">
                  <c:v>1529</c:v>
                </c:pt>
                <c:pt idx="126">
                  <c:v>1530</c:v>
                </c:pt>
                <c:pt idx="127">
                  <c:v>1531</c:v>
                </c:pt>
                <c:pt idx="128">
                  <c:v>1532</c:v>
                </c:pt>
                <c:pt idx="129">
                  <c:v>1533</c:v>
                </c:pt>
                <c:pt idx="130">
                  <c:v>1534</c:v>
                </c:pt>
                <c:pt idx="131">
                  <c:v>1535</c:v>
                </c:pt>
                <c:pt idx="132">
                  <c:v>1536</c:v>
                </c:pt>
                <c:pt idx="133">
                  <c:v>1537</c:v>
                </c:pt>
                <c:pt idx="134">
                  <c:v>1538</c:v>
                </c:pt>
                <c:pt idx="135">
                  <c:v>1539</c:v>
                </c:pt>
                <c:pt idx="136">
                  <c:v>1540</c:v>
                </c:pt>
                <c:pt idx="137">
                  <c:v>1541</c:v>
                </c:pt>
                <c:pt idx="138">
                  <c:v>1542</c:v>
                </c:pt>
                <c:pt idx="139">
                  <c:v>1543</c:v>
                </c:pt>
                <c:pt idx="140">
                  <c:v>1544</c:v>
                </c:pt>
                <c:pt idx="141">
                  <c:v>1545</c:v>
                </c:pt>
                <c:pt idx="142">
                  <c:v>1546</c:v>
                </c:pt>
                <c:pt idx="143">
                  <c:v>1547</c:v>
                </c:pt>
                <c:pt idx="144">
                  <c:v>1548</c:v>
                </c:pt>
                <c:pt idx="145">
                  <c:v>1549</c:v>
                </c:pt>
                <c:pt idx="146">
                  <c:v>1550</c:v>
                </c:pt>
                <c:pt idx="147">
                  <c:v>1551</c:v>
                </c:pt>
                <c:pt idx="148">
                  <c:v>1552</c:v>
                </c:pt>
                <c:pt idx="149">
                  <c:v>1553</c:v>
                </c:pt>
                <c:pt idx="150">
                  <c:v>1554</c:v>
                </c:pt>
                <c:pt idx="151">
                  <c:v>1555</c:v>
                </c:pt>
                <c:pt idx="152">
                  <c:v>1556</c:v>
                </c:pt>
                <c:pt idx="153">
                  <c:v>1557</c:v>
                </c:pt>
                <c:pt idx="154">
                  <c:v>1558</c:v>
                </c:pt>
                <c:pt idx="155">
                  <c:v>1559</c:v>
                </c:pt>
                <c:pt idx="156">
                  <c:v>1560</c:v>
                </c:pt>
                <c:pt idx="157">
                  <c:v>1561</c:v>
                </c:pt>
                <c:pt idx="158">
                  <c:v>1562</c:v>
                </c:pt>
                <c:pt idx="159">
                  <c:v>1563</c:v>
                </c:pt>
                <c:pt idx="160">
                  <c:v>1564</c:v>
                </c:pt>
                <c:pt idx="161">
                  <c:v>1565</c:v>
                </c:pt>
                <c:pt idx="162">
                  <c:v>1566</c:v>
                </c:pt>
                <c:pt idx="163">
                  <c:v>1567</c:v>
                </c:pt>
                <c:pt idx="164">
                  <c:v>1568</c:v>
                </c:pt>
                <c:pt idx="165">
                  <c:v>1569</c:v>
                </c:pt>
                <c:pt idx="166">
                  <c:v>1570</c:v>
                </c:pt>
                <c:pt idx="167">
                  <c:v>1571</c:v>
                </c:pt>
                <c:pt idx="168">
                  <c:v>1572</c:v>
                </c:pt>
                <c:pt idx="169">
                  <c:v>1573</c:v>
                </c:pt>
                <c:pt idx="170">
                  <c:v>1574</c:v>
                </c:pt>
                <c:pt idx="171">
                  <c:v>1575</c:v>
                </c:pt>
                <c:pt idx="172">
                  <c:v>1576</c:v>
                </c:pt>
                <c:pt idx="173">
                  <c:v>1577</c:v>
                </c:pt>
                <c:pt idx="174">
                  <c:v>1578</c:v>
                </c:pt>
                <c:pt idx="175">
                  <c:v>1579</c:v>
                </c:pt>
                <c:pt idx="176">
                  <c:v>1580</c:v>
                </c:pt>
                <c:pt idx="177">
                  <c:v>1581</c:v>
                </c:pt>
                <c:pt idx="178">
                  <c:v>1582</c:v>
                </c:pt>
                <c:pt idx="179">
                  <c:v>1583</c:v>
                </c:pt>
                <c:pt idx="180">
                  <c:v>1584</c:v>
                </c:pt>
                <c:pt idx="181">
                  <c:v>1585</c:v>
                </c:pt>
                <c:pt idx="182">
                  <c:v>1586</c:v>
                </c:pt>
                <c:pt idx="183">
                  <c:v>1587</c:v>
                </c:pt>
                <c:pt idx="184">
                  <c:v>1588</c:v>
                </c:pt>
                <c:pt idx="185">
                  <c:v>1589</c:v>
                </c:pt>
                <c:pt idx="186">
                  <c:v>1590</c:v>
                </c:pt>
                <c:pt idx="187">
                  <c:v>1591</c:v>
                </c:pt>
                <c:pt idx="188">
                  <c:v>1592</c:v>
                </c:pt>
                <c:pt idx="189">
                  <c:v>1593</c:v>
                </c:pt>
                <c:pt idx="190">
                  <c:v>1594</c:v>
                </c:pt>
                <c:pt idx="191">
                  <c:v>1595</c:v>
                </c:pt>
              </c:numCache>
            </c:numRef>
          </c:xVal>
          <c:yVal>
            <c:numRef>
              <c:f>Graph!$C$1406:$C$1595</c:f>
              <c:numCache>
                <c:formatCode>General</c:formatCode>
                <c:ptCount val="190"/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4B-4EBE-AE5C-60C8556A8B7C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Graph!$A$1405:$A$1596</c:f>
              <c:numCache>
                <c:formatCode>General</c:formatCode>
                <c:ptCount val="192"/>
                <c:pt idx="0">
                  <c:v>1404</c:v>
                </c:pt>
                <c:pt idx="1">
                  <c:v>1405</c:v>
                </c:pt>
                <c:pt idx="2">
                  <c:v>1406</c:v>
                </c:pt>
                <c:pt idx="3">
                  <c:v>1407</c:v>
                </c:pt>
                <c:pt idx="4">
                  <c:v>1408</c:v>
                </c:pt>
                <c:pt idx="5">
                  <c:v>1409</c:v>
                </c:pt>
                <c:pt idx="6">
                  <c:v>1410</c:v>
                </c:pt>
                <c:pt idx="7">
                  <c:v>1411</c:v>
                </c:pt>
                <c:pt idx="8">
                  <c:v>1412</c:v>
                </c:pt>
                <c:pt idx="9">
                  <c:v>1413</c:v>
                </c:pt>
                <c:pt idx="10">
                  <c:v>1414</c:v>
                </c:pt>
                <c:pt idx="11">
                  <c:v>1415</c:v>
                </c:pt>
                <c:pt idx="12">
                  <c:v>1416</c:v>
                </c:pt>
                <c:pt idx="13">
                  <c:v>1417</c:v>
                </c:pt>
                <c:pt idx="14">
                  <c:v>1418</c:v>
                </c:pt>
                <c:pt idx="15">
                  <c:v>1419</c:v>
                </c:pt>
                <c:pt idx="16">
                  <c:v>1420</c:v>
                </c:pt>
                <c:pt idx="17">
                  <c:v>1421</c:v>
                </c:pt>
                <c:pt idx="18">
                  <c:v>1422</c:v>
                </c:pt>
                <c:pt idx="19">
                  <c:v>1423</c:v>
                </c:pt>
                <c:pt idx="20">
                  <c:v>1424</c:v>
                </c:pt>
                <c:pt idx="21">
                  <c:v>1425</c:v>
                </c:pt>
                <c:pt idx="22">
                  <c:v>1426</c:v>
                </c:pt>
                <c:pt idx="23">
                  <c:v>1427</c:v>
                </c:pt>
                <c:pt idx="24">
                  <c:v>1428</c:v>
                </c:pt>
                <c:pt idx="25">
                  <c:v>1429</c:v>
                </c:pt>
                <c:pt idx="26">
                  <c:v>1430</c:v>
                </c:pt>
                <c:pt idx="27">
                  <c:v>1431</c:v>
                </c:pt>
                <c:pt idx="28">
                  <c:v>1432</c:v>
                </c:pt>
                <c:pt idx="29">
                  <c:v>1433</c:v>
                </c:pt>
                <c:pt idx="30">
                  <c:v>1434</c:v>
                </c:pt>
                <c:pt idx="31">
                  <c:v>1435</c:v>
                </c:pt>
                <c:pt idx="32">
                  <c:v>1436</c:v>
                </c:pt>
                <c:pt idx="33">
                  <c:v>1437</c:v>
                </c:pt>
                <c:pt idx="34">
                  <c:v>1438</c:v>
                </c:pt>
                <c:pt idx="35">
                  <c:v>1439</c:v>
                </c:pt>
                <c:pt idx="36">
                  <c:v>1440</c:v>
                </c:pt>
                <c:pt idx="37">
                  <c:v>1441</c:v>
                </c:pt>
                <c:pt idx="38">
                  <c:v>1442</c:v>
                </c:pt>
                <c:pt idx="39">
                  <c:v>1443</c:v>
                </c:pt>
                <c:pt idx="40">
                  <c:v>1444</c:v>
                </c:pt>
                <c:pt idx="41">
                  <c:v>1445</c:v>
                </c:pt>
                <c:pt idx="42">
                  <c:v>1446</c:v>
                </c:pt>
                <c:pt idx="43">
                  <c:v>1447</c:v>
                </c:pt>
                <c:pt idx="44">
                  <c:v>1448</c:v>
                </c:pt>
                <c:pt idx="45">
                  <c:v>1449</c:v>
                </c:pt>
                <c:pt idx="46">
                  <c:v>1450</c:v>
                </c:pt>
                <c:pt idx="47">
                  <c:v>1451</c:v>
                </c:pt>
                <c:pt idx="48">
                  <c:v>1452</c:v>
                </c:pt>
                <c:pt idx="49">
                  <c:v>1453</c:v>
                </c:pt>
                <c:pt idx="50">
                  <c:v>1454</c:v>
                </c:pt>
                <c:pt idx="51">
                  <c:v>1455</c:v>
                </c:pt>
                <c:pt idx="52">
                  <c:v>1456</c:v>
                </c:pt>
                <c:pt idx="53">
                  <c:v>1457</c:v>
                </c:pt>
                <c:pt idx="54">
                  <c:v>1458</c:v>
                </c:pt>
                <c:pt idx="55">
                  <c:v>1459</c:v>
                </c:pt>
                <c:pt idx="56">
                  <c:v>1460</c:v>
                </c:pt>
                <c:pt idx="57">
                  <c:v>1461</c:v>
                </c:pt>
                <c:pt idx="58">
                  <c:v>1462</c:v>
                </c:pt>
                <c:pt idx="59">
                  <c:v>1463</c:v>
                </c:pt>
                <c:pt idx="60">
                  <c:v>1464</c:v>
                </c:pt>
                <c:pt idx="61">
                  <c:v>1465</c:v>
                </c:pt>
                <c:pt idx="62">
                  <c:v>1466</c:v>
                </c:pt>
                <c:pt idx="63">
                  <c:v>1467</c:v>
                </c:pt>
                <c:pt idx="64">
                  <c:v>1468</c:v>
                </c:pt>
                <c:pt idx="65">
                  <c:v>1469</c:v>
                </c:pt>
                <c:pt idx="66">
                  <c:v>1470</c:v>
                </c:pt>
                <c:pt idx="67">
                  <c:v>1471</c:v>
                </c:pt>
                <c:pt idx="68">
                  <c:v>1472</c:v>
                </c:pt>
                <c:pt idx="69">
                  <c:v>1473</c:v>
                </c:pt>
                <c:pt idx="70">
                  <c:v>1474</c:v>
                </c:pt>
                <c:pt idx="71">
                  <c:v>1475</c:v>
                </c:pt>
                <c:pt idx="72">
                  <c:v>1476</c:v>
                </c:pt>
                <c:pt idx="73">
                  <c:v>1477</c:v>
                </c:pt>
                <c:pt idx="74">
                  <c:v>1478</c:v>
                </c:pt>
                <c:pt idx="75">
                  <c:v>1479</c:v>
                </c:pt>
                <c:pt idx="76">
                  <c:v>1480</c:v>
                </c:pt>
                <c:pt idx="77">
                  <c:v>1481</c:v>
                </c:pt>
                <c:pt idx="78">
                  <c:v>1482</c:v>
                </c:pt>
                <c:pt idx="79">
                  <c:v>1483</c:v>
                </c:pt>
                <c:pt idx="80">
                  <c:v>1484</c:v>
                </c:pt>
                <c:pt idx="81">
                  <c:v>1485</c:v>
                </c:pt>
                <c:pt idx="82">
                  <c:v>1486</c:v>
                </c:pt>
                <c:pt idx="83">
                  <c:v>1487</c:v>
                </c:pt>
                <c:pt idx="84">
                  <c:v>1488</c:v>
                </c:pt>
                <c:pt idx="85">
                  <c:v>1489</c:v>
                </c:pt>
                <c:pt idx="86">
                  <c:v>1490</c:v>
                </c:pt>
                <c:pt idx="87">
                  <c:v>1491</c:v>
                </c:pt>
                <c:pt idx="88">
                  <c:v>1492</c:v>
                </c:pt>
                <c:pt idx="89">
                  <c:v>1493</c:v>
                </c:pt>
                <c:pt idx="90">
                  <c:v>1494</c:v>
                </c:pt>
                <c:pt idx="91">
                  <c:v>1495</c:v>
                </c:pt>
                <c:pt idx="92">
                  <c:v>1496</c:v>
                </c:pt>
                <c:pt idx="93">
                  <c:v>1497</c:v>
                </c:pt>
                <c:pt idx="94">
                  <c:v>1498</c:v>
                </c:pt>
                <c:pt idx="95">
                  <c:v>1499</c:v>
                </c:pt>
                <c:pt idx="96">
                  <c:v>1500</c:v>
                </c:pt>
                <c:pt idx="97">
                  <c:v>1501</c:v>
                </c:pt>
                <c:pt idx="98">
                  <c:v>1502</c:v>
                </c:pt>
                <c:pt idx="99">
                  <c:v>1503</c:v>
                </c:pt>
                <c:pt idx="100">
                  <c:v>1504</c:v>
                </c:pt>
                <c:pt idx="101">
                  <c:v>1505</c:v>
                </c:pt>
                <c:pt idx="102">
                  <c:v>1506</c:v>
                </c:pt>
                <c:pt idx="103">
                  <c:v>1507</c:v>
                </c:pt>
                <c:pt idx="104">
                  <c:v>1508</c:v>
                </c:pt>
                <c:pt idx="105">
                  <c:v>1509</c:v>
                </c:pt>
                <c:pt idx="106">
                  <c:v>1510</c:v>
                </c:pt>
                <c:pt idx="107">
                  <c:v>1511</c:v>
                </c:pt>
                <c:pt idx="108">
                  <c:v>1512</c:v>
                </c:pt>
                <c:pt idx="109">
                  <c:v>1513</c:v>
                </c:pt>
                <c:pt idx="110">
                  <c:v>1514</c:v>
                </c:pt>
                <c:pt idx="111">
                  <c:v>1515</c:v>
                </c:pt>
                <c:pt idx="112">
                  <c:v>1516</c:v>
                </c:pt>
                <c:pt idx="113">
                  <c:v>1517</c:v>
                </c:pt>
                <c:pt idx="114">
                  <c:v>1518</c:v>
                </c:pt>
                <c:pt idx="115">
                  <c:v>1519</c:v>
                </c:pt>
                <c:pt idx="116">
                  <c:v>1520</c:v>
                </c:pt>
                <c:pt idx="117">
                  <c:v>1521</c:v>
                </c:pt>
                <c:pt idx="118">
                  <c:v>1522</c:v>
                </c:pt>
                <c:pt idx="119">
                  <c:v>1523</c:v>
                </c:pt>
                <c:pt idx="120">
                  <c:v>1524</c:v>
                </c:pt>
                <c:pt idx="121">
                  <c:v>1525</c:v>
                </c:pt>
                <c:pt idx="122">
                  <c:v>1526</c:v>
                </c:pt>
                <c:pt idx="123">
                  <c:v>1527</c:v>
                </c:pt>
                <c:pt idx="124">
                  <c:v>1528</c:v>
                </c:pt>
                <c:pt idx="125">
                  <c:v>1529</c:v>
                </c:pt>
                <c:pt idx="126">
                  <c:v>1530</c:v>
                </c:pt>
                <c:pt idx="127">
                  <c:v>1531</c:v>
                </c:pt>
                <c:pt idx="128">
                  <c:v>1532</c:v>
                </c:pt>
                <c:pt idx="129">
                  <c:v>1533</c:v>
                </c:pt>
                <c:pt idx="130">
                  <c:v>1534</c:v>
                </c:pt>
                <c:pt idx="131">
                  <c:v>1535</c:v>
                </c:pt>
                <c:pt idx="132">
                  <c:v>1536</c:v>
                </c:pt>
                <c:pt idx="133">
                  <c:v>1537</c:v>
                </c:pt>
                <c:pt idx="134">
                  <c:v>1538</c:v>
                </c:pt>
                <c:pt idx="135">
                  <c:v>1539</c:v>
                </c:pt>
                <c:pt idx="136">
                  <c:v>1540</c:v>
                </c:pt>
                <c:pt idx="137">
                  <c:v>1541</c:v>
                </c:pt>
                <c:pt idx="138">
                  <c:v>1542</c:v>
                </c:pt>
                <c:pt idx="139">
                  <c:v>1543</c:v>
                </c:pt>
                <c:pt idx="140">
                  <c:v>1544</c:v>
                </c:pt>
                <c:pt idx="141">
                  <c:v>1545</c:v>
                </c:pt>
                <c:pt idx="142">
                  <c:v>1546</c:v>
                </c:pt>
                <c:pt idx="143">
                  <c:v>1547</c:v>
                </c:pt>
                <c:pt idx="144">
                  <c:v>1548</c:v>
                </c:pt>
                <c:pt idx="145">
                  <c:v>1549</c:v>
                </c:pt>
                <c:pt idx="146">
                  <c:v>1550</c:v>
                </c:pt>
                <c:pt idx="147">
                  <c:v>1551</c:v>
                </c:pt>
                <c:pt idx="148">
                  <c:v>1552</c:v>
                </c:pt>
                <c:pt idx="149">
                  <c:v>1553</c:v>
                </c:pt>
                <c:pt idx="150">
                  <c:v>1554</c:v>
                </c:pt>
                <c:pt idx="151">
                  <c:v>1555</c:v>
                </c:pt>
                <c:pt idx="152">
                  <c:v>1556</c:v>
                </c:pt>
                <c:pt idx="153">
                  <c:v>1557</c:v>
                </c:pt>
                <c:pt idx="154">
                  <c:v>1558</c:v>
                </c:pt>
                <c:pt idx="155">
                  <c:v>1559</c:v>
                </c:pt>
                <c:pt idx="156">
                  <c:v>1560</c:v>
                </c:pt>
                <c:pt idx="157">
                  <c:v>1561</c:v>
                </c:pt>
                <c:pt idx="158">
                  <c:v>1562</c:v>
                </c:pt>
                <c:pt idx="159">
                  <c:v>1563</c:v>
                </c:pt>
                <c:pt idx="160">
                  <c:v>1564</c:v>
                </c:pt>
                <c:pt idx="161">
                  <c:v>1565</c:v>
                </c:pt>
                <c:pt idx="162">
                  <c:v>1566</c:v>
                </c:pt>
                <c:pt idx="163">
                  <c:v>1567</c:v>
                </c:pt>
                <c:pt idx="164">
                  <c:v>1568</c:v>
                </c:pt>
                <c:pt idx="165">
                  <c:v>1569</c:v>
                </c:pt>
                <c:pt idx="166">
                  <c:v>1570</c:v>
                </c:pt>
                <c:pt idx="167">
                  <c:v>1571</c:v>
                </c:pt>
                <c:pt idx="168">
                  <c:v>1572</c:v>
                </c:pt>
                <c:pt idx="169">
                  <c:v>1573</c:v>
                </c:pt>
                <c:pt idx="170">
                  <c:v>1574</c:v>
                </c:pt>
                <c:pt idx="171">
                  <c:v>1575</c:v>
                </c:pt>
                <c:pt idx="172">
                  <c:v>1576</c:v>
                </c:pt>
                <c:pt idx="173">
                  <c:v>1577</c:v>
                </c:pt>
                <c:pt idx="174">
                  <c:v>1578</c:v>
                </c:pt>
                <c:pt idx="175">
                  <c:v>1579</c:v>
                </c:pt>
                <c:pt idx="176">
                  <c:v>1580</c:v>
                </c:pt>
                <c:pt idx="177">
                  <c:v>1581</c:v>
                </c:pt>
                <c:pt idx="178">
                  <c:v>1582</c:v>
                </c:pt>
                <c:pt idx="179">
                  <c:v>1583</c:v>
                </c:pt>
                <c:pt idx="180">
                  <c:v>1584</c:v>
                </c:pt>
                <c:pt idx="181">
                  <c:v>1585</c:v>
                </c:pt>
                <c:pt idx="182">
                  <c:v>1586</c:v>
                </c:pt>
                <c:pt idx="183">
                  <c:v>1587</c:v>
                </c:pt>
                <c:pt idx="184">
                  <c:v>1588</c:v>
                </c:pt>
                <c:pt idx="185">
                  <c:v>1589</c:v>
                </c:pt>
                <c:pt idx="186">
                  <c:v>1590</c:v>
                </c:pt>
                <c:pt idx="187">
                  <c:v>1591</c:v>
                </c:pt>
                <c:pt idx="188">
                  <c:v>1592</c:v>
                </c:pt>
                <c:pt idx="189">
                  <c:v>1593</c:v>
                </c:pt>
                <c:pt idx="190">
                  <c:v>1594</c:v>
                </c:pt>
                <c:pt idx="191">
                  <c:v>1595</c:v>
                </c:pt>
              </c:numCache>
            </c:numRef>
          </c:xVal>
          <c:yVal>
            <c:numRef>
              <c:f>Graph!$E$1406:$E$1595</c:f>
              <c:numCache>
                <c:formatCode>General</c:formatCode>
                <c:ptCount val="190"/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4B-4EBE-AE5C-60C8556A8B7C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Graph!$A$1405:$A$1596</c:f>
              <c:numCache>
                <c:formatCode>General</c:formatCode>
                <c:ptCount val="192"/>
                <c:pt idx="0">
                  <c:v>1404</c:v>
                </c:pt>
                <c:pt idx="1">
                  <c:v>1405</c:v>
                </c:pt>
                <c:pt idx="2">
                  <c:v>1406</c:v>
                </c:pt>
                <c:pt idx="3">
                  <c:v>1407</c:v>
                </c:pt>
                <c:pt idx="4">
                  <c:v>1408</c:v>
                </c:pt>
                <c:pt idx="5">
                  <c:v>1409</c:v>
                </c:pt>
                <c:pt idx="6">
                  <c:v>1410</c:v>
                </c:pt>
                <c:pt idx="7">
                  <c:v>1411</c:v>
                </c:pt>
                <c:pt idx="8">
                  <c:v>1412</c:v>
                </c:pt>
                <c:pt idx="9">
                  <c:v>1413</c:v>
                </c:pt>
                <c:pt idx="10">
                  <c:v>1414</c:v>
                </c:pt>
                <c:pt idx="11">
                  <c:v>1415</c:v>
                </c:pt>
                <c:pt idx="12">
                  <c:v>1416</c:v>
                </c:pt>
                <c:pt idx="13">
                  <c:v>1417</c:v>
                </c:pt>
                <c:pt idx="14">
                  <c:v>1418</c:v>
                </c:pt>
                <c:pt idx="15">
                  <c:v>1419</c:v>
                </c:pt>
                <c:pt idx="16">
                  <c:v>1420</c:v>
                </c:pt>
                <c:pt idx="17">
                  <c:v>1421</c:v>
                </c:pt>
                <c:pt idx="18">
                  <c:v>1422</c:v>
                </c:pt>
                <c:pt idx="19">
                  <c:v>1423</c:v>
                </c:pt>
                <c:pt idx="20">
                  <c:v>1424</c:v>
                </c:pt>
                <c:pt idx="21">
                  <c:v>1425</c:v>
                </c:pt>
                <c:pt idx="22">
                  <c:v>1426</c:v>
                </c:pt>
                <c:pt idx="23">
                  <c:v>1427</c:v>
                </c:pt>
                <c:pt idx="24">
                  <c:v>1428</c:v>
                </c:pt>
                <c:pt idx="25">
                  <c:v>1429</c:v>
                </c:pt>
                <c:pt idx="26">
                  <c:v>1430</c:v>
                </c:pt>
                <c:pt idx="27">
                  <c:v>1431</c:v>
                </c:pt>
                <c:pt idx="28">
                  <c:v>1432</c:v>
                </c:pt>
                <c:pt idx="29">
                  <c:v>1433</c:v>
                </c:pt>
                <c:pt idx="30">
                  <c:v>1434</c:v>
                </c:pt>
                <c:pt idx="31">
                  <c:v>1435</c:v>
                </c:pt>
                <c:pt idx="32">
                  <c:v>1436</c:v>
                </c:pt>
                <c:pt idx="33">
                  <c:v>1437</c:v>
                </c:pt>
                <c:pt idx="34">
                  <c:v>1438</c:v>
                </c:pt>
                <c:pt idx="35">
                  <c:v>1439</c:v>
                </c:pt>
                <c:pt idx="36">
                  <c:v>1440</c:v>
                </c:pt>
                <c:pt idx="37">
                  <c:v>1441</c:v>
                </c:pt>
                <c:pt idx="38">
                  <c:v>1442</c:v>
                </c:pt>
                <c:pt idx="39">
                  <c:v>1443</c:v>
                </c:pt>
                <c:pt idx="40">
                  <c:v>1444</c:v>
                </c:pt>
                <c:pt idx="41">
                  <c:v>1445</c:v>
                </c:pt>
                <c:pt idx="42">
                  <c:v>1446</c:v>
                </c:pt>
                <c:pt idx="43">
                  <c:v>1447</c:v>
                </c:pt>
                <c:pt idx="44">
                  <c:v>1448</c:v>
                </c:pt>
                <c:pt idx="45">
                  <c:v>1449</c:v>
                </c:pt>
                <c:pt idx="46">
                  <c:v>1450</c:v>
                </c:pt>
                <c:pt idx="47">
                  <c:v>1451</c:v>
                </c:pt>
                <c:pt idx="48">
                  <c:v>1452</c:v>
                </c:pt>
                <c:pt idx="49">
                  <c:v>1453</c:v>
                </c:pt>
                <c:pt idx="50">
                  <c:v>1454</c:v>
                </c:pt>
                <c:pt idx="51">
                  <c:v>1455</c:v>
                </c:pt>
                <c:pt idx="52">
                  <c:v>1456</c:v>
                </c:pt>
                <c:pt idx="53">
                  <c:v>1457</c:v>
                </c:pt>
                <c:pt idx="54">
                  <c:v>1458</c:v>
                </c:pt>
                <c:pt idx="55">
                  <c:v>1459</c:v>
                </c:pt>
                <c:pt idx="56">
                  <c:v>1460</c:v>
                </c:pt>
                <c:pt idx="57">
                  <c:v>1461</c:v>
                </c:pt>
                <c:pt idx="58">
                  <c:v>1462</c:v>
                </c:pt>
                <c:pt idx="59">
                  <c:v>1463</c:v>
                </c:pt>
                <c:pt idx="60">
                  <c:v>1464</c:v>
                </c:pt>
                <c:pt idx="61">
                  <c:v>1465</c:v>
                </c:pt>
                <c:pt idx="62">
                  <c:v>1466</c:v>
                </c:pt>
                <c:pt idx="63">
                  <c:v>1467</c:v>
                </c:pt>
                <c:pt idx="64">
                  <c:v>1468</c:v>
                </c:pt>
                <c:pt idx="65">
                  <c:v>1469</c:v>
                </c:pt>
                <c:pt idx="66">
                  <c:v>1470</c:v>
                </c:pt>
                <c:pt idx="67">
                  <c:v>1471</c:v>
                </c:pt>
                <c:pt idx="68">
                  <c:v>1472</c:v>
                </c:pt>
                <c:pt idx="69">
                  <c:v>1473</c:v>
                </c:pt>
                <c:pt idx="70">
                  <c:v>1474</c:v>
                </c:pt>
                <c:pt idx="71">
                  <c:v>1475</c:v>
                </c:pt>
                <c:pt idx="72">
                  <c:v>1476</c:v>
                </c:pt>
                <c:pt idx="73">
                  <c:v>1477</c:v>
                </c:pt>
                <c:pt idx="74">
                  <c:v>1478</c:v>
                </c:pt>
                <c:pt idx="75">
                  <c:v>1479</c:v>
                </c:pt>
                <c:pt idx="76">
                  <c:v>1480</c:v>
                </c:pt>
                <c:pt idx="77">
                  <c:v>1481</c:v>
                </c:pt>
                <c:pt idx="78">
                  <c:v>1482</c:v>
                </c:pt>
                <c:pt idx="79">
                  <c:v>1483</c:v>
                </c:pt>
                <c:pt idx="80">
                  <c:v>1484</c:v>
                </c:pt>
                <c:pt idx="81">
                  <c:v>1485</c:v>
                </c:pt>
                <c:pt idx="82">
                  <c:v>1486</c:v>
                </c:pt>
                <c:pt idx="83">
                  <c:v>1487</c:v>
                </c:pt>
                <c:pt idx="84">
                  <c:v>1488</c:v>
                </c:pt>
                <c:pt idx="85">
                  <c:v>1489</c:v>
                </c:pt>
                <c:pt idx="86">
                  <c:v>1490</c:v>
                </c:pt>
                <c:pt idx="87">
                  <c:v>1491</c:v>
                </c:pt>
                <c:pt idx="88">
                  <c:v>1492</c:v>
                </c:pt>
                <c:pt idx="89">
                  <c:v>1493</c:v>
                </c:pt>
                <c:pt idx="90">
                  <c:v>1494</c:v>
                </c:pt>
                <c:pt idx="91">
                  <c:v>1495</c:v>
                </c:pt>
                <c:pt idx="92">
                  <c:v>1496</c:v>
                </c:pt>
                <c:pt idx="93">
                  <c:v>1497</c:v>
                </c:pt>
                <c:pt idx="94">
                  <c:v>1498</c:v>
                </c:pt>
                <c:pt idx="95">
                  <c:v>1499</c:v>
                </c:pt>
                <c:pt idx="96">
                  <c:v>1500</c:v>
                </c:pt>
                <c:pt idx="97">
                  <c:v>1501</c:v>
                </c:pt>
                <c:pt idx="98">
                  <c:v>1502</c:v>
                </c:pt>
                <c:pt idx="99">
                  <c:v>1503</c:v>
                </c:pt>
                <c:pt idx="100">
                  <c:v>1504</c:v>
                </c:pt>
                <c:pt idx="101">
                  <c:v>1505</c:v>
                </c:pt>
                <c:pt idx="102">
                  <c:v>1506</c:v>
                </c:pt>
                <c:pt idx="103">
                  <c:v>1507</c:v>
                </c:pt>
                <c:pt idx="104">
                  <c:v>1508</c:v>
                </c:pt>
                <c:pt idx="105">
                  <c:v>1509</c:v>
                </c:pt>
                <c:pt idx="106">
                  <c:v>1510</c:v>
                </c:pt>
                <c:pt idx="107">
                  <c:v>1511</c:v>
                </c:pt>
                <c:pt idx="108">
                  <c:v>1512</c:v>
                </c:pt>
                <c:pt idx="109">
                  <c:v>1513</c:v>
                </c:pt>
                <c:pt idx="110">
                  <c:v>1514</c:v>
                </c:pt>
                <c:pt idx="111">
                  <c:v>1515</c:v>
                </c:pt>
                <c:pt idx="112">
                  <c:v>1516</c:v>
                </c:pt>
                <c:pt idx="113">
                  <c:v>1517</c:v>
                </c:pt>
                <c:pt idx="114">
                  <c:v>1518</c:v>
                </c:pt>
                <c:pt idx="115">
                  <c:v>1519</c:v>
                </c:pt>
                <c:pt idx="116">
                  <c:v>1520</c:v>
                </c:pt>
                <c:pt idx="117">
                  <c:v>1521</c:v>
                </c:pt>
                <c:pt idx="118">
                  <c:v>1522</c:v>
                </c:pt>
                <c:pt idx="119">
                  <c:v>1523</c:v>
                </c:pt>
                <c:pt idx="120">
                  <c:v>1524</c:v>
                </c:pt>
                <c:pt idx="121">
                  <c:v>1525</c:v>
                </c:pt>
                <c:pt idx="122">
                  <c:v>1526</c:v>
                </c:pt>
                <c:pt idx="123">
                  <c:v>1527</c:v>
                </c:pt>
                <c:pt idx="124">
                  <c:v>1528</c:v>
                </c:pt>
                <c:pt idx="125">
                  <c:v>1529</c:v>
                </c:pt>
                <c:pt idx="126">
                  <c:v>1530</c:v>
                </c:pt>
                <c:pt idx="127">
                  <c:v>1531</c:v>
                </c:pt>
                <c:pt idx="128">
                  <c:v>1532</c:v>
                </c:pt>
                <c:pt idx="129">
                  <c:v>1533</c:v>
                </c:pt>
                <c:pt idx="130">
                  <c:v>1534</c:v>
                </c:pt>
                <c:pt idx="131">
                  <c:v>1535</c:v>
                </c:pt>
                <c:pt idx="132">
                  <c:v>1536</c:v>
                </c:pt>
                <c:pt idx="133">
                  <c:v>1537</c:v>
                </c:pt>
                <c:pt idx="134">
                  <c:v>1538</c:v>
                </c:pt>
                <c:pt idx="135">
                  <c:v>1539</c:v>
                </c:pt>
                <c:pt idx="136">
                  <c:v>1540</c:v>
                </c:pt>
                <c:pt idx="137">
                  <c:v>1541</c:v>
                </c:pt>
                <c:pt idx="138">
                  <c:v>1542</c:v>
                </c:pt>
                <c:pt idx="139">
                  <c:v>1543</c:v>
                </c:pt>
                <c:pt idx="140">
                  <c:v>1544</c:v>
                </c:pt>
                <c:pt idx="141">
                  <c:v>1545</c:v>
                </c:pt>
                <c:pt idx="142">
                  <c:v>1546</c:v>
                </c:pt>
                <c:pt idx="143">
                  <c:v>1547</c:v>
                </c:pt>
                <c:pt idx="144">
                  <c:v>1548</c:v>
                </c:pt>
                <c:pt idx="145">
                  <c:v>1549</c:v>
                </c:pt>
                <c:pt idx="146">
                  <c:v>1550</c:v>
                </c:pt>
                <c:pt idx="147">
                  <c:v>1551</c:v>
                </c:pt>
                <c:pt idx="148">
                  <c:v>1552</c:v>
                </c:pt>
                <c:pt idx="149">
                  <c:v>1553</c:v>
                </c:pt>
                <c:pt idx="150">
                  <c:v>1554</c:v>
                </c:pt>
                <c:pt idx="151">
                  <c:v>1555</c:v>
                </c:pt>
                <c:pt idx="152">
                  <c:v>1556</c:v>
                </c:pt>
                <c:pt idx="153">
                  <c:v>1557</c:v>
                </c:pt>
                <c:pt idx="154">
                  <c:v>1558</c:v>
                </c:pt>
                <c:pt idx="155">
                  <c:v>1559</c:v>
                </c:pt>
                <c:pt idx="156">
                  <c:v>1560</c:v>
                </c:pt>
                <c:pt idx="157">
                  <c:v>1561</c:v>
                </c:pt>
                <c:pt idx="158">
                  <c:v>1562</c:v>
                </c:pt>
                <c:pt idx="159">
                  <c:v>1563</c:v>
                </c:pt>
                <c:pt idx="160">
                  <c:v>1564</c:v>
                </c:pt>
                <c:pt idx="161">
                  <c:v>1565</c:v>
                </c:pt>
                <c:pt idx="162">
                  <c:v>1566</c:v>
                </c:pt>
                <c:pt idx="163">
                  <c:v>1567</c:v>
                </c:pt>
                <c:pt idx="164">
                  <c:v>1568</c:v>
                </c:pt>
                <c:pt idx="165">
                  <c:v>1569</c:v>
                </c:pt>
                <c:pt idx="166">
                  <c:v>1570</c:v>
                </c:pt>
                <c:pt idx="167">
                  <c:v>1571</c:v>
                </c:pt>
                <c:pt idx="168">
                  <c:v>1572</c:v>
                </c:pt>
                <c:pt idx="169">
                  <c:v>1573</c:v>
                </c:pt>
                <c:pt idx="170">
                  <c:v>1574</c:v>
                </c:pt>
                <c:pt idx="171">
                  <c:v>1575</c:v>
                </c:pt>
                <c:pt idx="172">
                  <c:v>1576</c:v>
                </c:pt>
                <c:pt idx="173">
                  <c:v>1577</c:v>
                </c:pt>
                <c:pt idx="174">
                  <c:v>1578</c:v>
                </c:pt>
                <c:pt idx="175">
                  <c:v>1579</c:v>
                </c:pt>
                <c:pt idx="176">
                  <c:v>1580</c:v>
                </c:pt>
                <c:pt idx="177">
                  <c:v>1581</c:v>
                </c:pt>
                <c:pt idx="178">
                  <c:v>1582</c:v>
                </c:pt>
                <c:pt idx="179">
                  <c:v>1583</c:v>
                </c:pt>
                <c:pt idx="180">
                  <c:v>1584</c:v>
                </c:pt>
                <c:pt idx="181">
                  <c:v>1585</c:v>
                </c:pt>
                <c:pt idx="182">
                  <c:v>1586</c:v>
                </c:pt>
                <c:pt idx="183">
                  <c:v>1587</c:v>
                </c:pt>
                <c:pt idx="184">
                  <c:v>1588</c:v>
                </c:pt>
                <c:pt idx="185">
                  <c:v>1589</c:v>
                </c:pt>
                <c:pt idx="186">
                  <c:v>1590</c:v>
                </c:pt>
                <c:pt idx="187">
                  <c:v>1591</c:v>
                </c:pt>
                <c:pt idx="188">
                  <c:v>1592</c:v>
                </c:pt>
                <c:pt idx="189">
                  <c:v>1593</c:v>
                </c:pt>
                <c:pt idx="190">
                  <c:v>1594</c:v>
                </c:pt>
                <c:pt idx="191">
                  <c:v>1595</c:v>
                </c:pt>
              </c:numCache>
            </c:numRef>
          </c:xVal>
          <c:yVal>
            <c:numRef>
              <c:f>Graph!$G$1406:$G$1595</c:f>
              <c:numCache>
                <c:formatCode>General</c:formatCode>
                <c:ptCount val="19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4B-4EBE-AE5C-60C8556A8B7C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Graph!$A$1405:$A$1596</c:f>
              <c:numCache>
                <c:formatCode>General</c:formatCode>
                <c:ptCount val="192"/>
                <c:pt idx="0">
                  <c:v>1404</c:v>
                </c:pt>
                <c:pt idx="1">
                  <c:v>1405</c:v>
                </c:pt>
                <c:pt idx="2">
                  <c:v>1406</c:v>
                </c:pt>
                <c:pt idx="3">
                  <c:v>1407</c:v>
                </c:pt>
                <c:pt idx="4">
                  <c:v>1408</c:v>
                </c:pt>
                <c:pt idx="5">
                  <c:v>1409</c:v>
                </c:pt>
                <c:pt idx="6">
                  <c:v>1410</c:v>
                </c:pt>
                <c:pt idx="7">
                  <c:v>1411</c:v>
                </c:pt>
                <c:pt idx="8">
                  <c:v>1412</c:v>
                </c:pt>
                <c:pt idx="9">
                  <c:v>1413</c:v>
                </c:pt>
                <c:pt idx="10">
                  <c:v>1414</c:v>
                </c:pt>
                <c:pt idx="11">
                  <c:v>1415</c:v>
                </c:pt>
                <c:pt idx="12">
                  <c:v>1416</c:v>
                </c:pt>
                <c:pt idx="13">
                  <c:v>1417</c:v>
                </c:pt>
                <c:pt idx="14">
                  <c:v>1418</c:v>
                </c:pt>
                <c:pt idx="15">
                  <c:v>1419</c:v>
                </c:pt>
                <c:pt idx="16">
                  <c:v>1420</c:v>
                </c:pt>
                <c:pt idx="17">
                  <c:v>1421</c:v>
                </c:pt>
                <c:pt idx="18">
                  <c:v>1422</c:v>
                </c:pt>
                <c:pt idx="19">
                  <c:v>1423</c:v>
                </c:pt>
                <c:pt idx="20">
                  <c:v>1424</c:v>
                </c:pt>
                <c:pt idx="21">
                  <c:v>1425</c:v>
                </c:pt>
                <c:pt idx="22">
                  <c:v>1426</c:v>
                </c:pt>
                <c:pt idx="23">
                  <c:v>1427</c:v>
                </c:pt>
                <c:pt idx="24">
                  <c:v>1428</c:v>
                </c:pt>
                <c:pt idx="25">
                  <c:v>1429</c:v>
                </c:pt>
                <c:pt idx="26">
                  <c:v>1430</c:v>
                </c:pt>
                <c:pt idx="27">
                  <c:v>1431</c:v>
                </c:pt>
                <c:pt idx="28">
                  <c:v>1432</c:v>
                </c:pt>
                <c:pt idx="29">
                  <c:v>1433</c:v>
                </c:pt>
                <c:pt idx="30">
                  <c:v>1434</c:v>
                </c:pt>
                <c:pt idx="31">
                  <c:v>1435</c:v>
                </c:pt>
                <c:pt idx="32">
                  <c:v>1436</c:v>
                </c:pt>
                <c:pt idx="33">
                  <c:v>1437</c:v>
                </c:pt>
                <c:pt idx="34">
                  <c:v>1438</c:v>
                </c:pt>
                <c:pt idx="35">
                  <c:v>1439</c:v>
                </c:pt>
                <c:pt idx="36">
                  <c:v>1440</c:v>
                </c:pt>
                <c:pt idx="37">
                  <c:v>1441</c:v>
                </c:pt>
                <c:pt idx="38">
                  <c:v>1442</c:v>
                </c:pt>
                <c:pt idx="39">
                  <c:v>1443</c:v>
                </c:pt>
                <c:pt idx="40">
                  <c:v>1444</c:v>
                </c:pt>
                <c:pt idx="41">
                  <c:v>1445</c:v>
                </c:pt>
                <c:pt idx="42">
                  <c:v>1446</c:v>
                </c:pt>
                <c:pt idx="43">
                  <c:v>1447</c:v>
                </c:pt>
                <c:pt idx="44">
                  <c:v>1448</c:v>
                </c:pt>
                <c:pt idx="45">
                  <c:v>1449</c:v>
                </c:pt>
                <c:pt idx="46">
                  <c:v>1450</c:v>
                </c:pt>
                <c:pt idx="47">
                  <c:v>1451</c:v>
                </c:pt>
                <c:pt idx="48">
                  <c:v>1452</c:v>
                </c:pt>
                <c:pt idx="49">
                  <c:v>1453</c:v>
                </c:pt>
                <c:pt idx="50">
                  <c:v>1454</c:v>
                </c:pt>
                <c:pt idx="51">
                  <c:v>1455</c:v>
                </c:pt>
                <c:pt idx="52">
                  <c:v>1456</c:v>
                </c:pt>
                <c:pt idx="53">
                  <c:v>1457</c:v>
                </c:pt>
                <c:pt idx="54">
                  <c:v>1458</c:v>
                </c:pt>
                <c:pt idx="55">
                  <c:v>1459</c:v>
                </c:pt>
                <c:pt idx="56">
                  <c:v>1460</c:v>
                </c:pt>
                <c:pt idx="57">
                  <c:v>1461</c:v>
                </c:pt>
                <c:pt idx="58">
                  <c:v>1462</c:v>
                </c:pt>
                <c:pt idx="59">
                  <c:v>1463</c:v>
                </c:pt>
                <c:pt idx="60">
                  <c:v>1464</c:v>
                </c:pt>
                <c:pt idx="61">
                  <c:v>1465</c:v>
                </c:pt>
                <c:pt idx="62">
                  <c:v>1466</c:v>
                </c:pt>
                <c:pt idx="63">
                  <c:v>1467</c:v>
                </c:pt>
                <c:pt idx="64">
                  <c:v>1468</c:v>
                </c:pt>
                <c:pt idx="65">
                  <c:v>1469</c:v>
                </c:pt>
                <c:pt idx="66">
                  <c:v>1470</c:v>
                </c:pt>
                <c:pt idx="67">
                  <c:v>1471</c:v>
                </c:pt>
                <c:pt idx="68">
                  <c:v>1472</c:v>
                </c:pt>
                <c:pt idx="69">
                  <c:v>1473</c:v>
                </c:pt>
                <c:pt idx="70">
                  <c:v>1474</c:v>
                </c:pt>
                <c:pt idx="71">
                  <c:v>1475</c:v>
                </c:pt>
                <c:pt idx="72">
                  <c:v>1476</c:v>
                </c:pt>
                <c:pt idx="73">
                  <c:v>1477</c:v>
                </c:pt>
                <c:pt idx="74">
                  <c:v>1478</c:v>
                </c:pt>
                <c:pt idx="75">
                  <c:v>1479</c:v>
                </c:pt>
                <c:pt idx="76">
                  <c:v>1480</c:v>
                </c:pt>
                <c:pt idx="77">
                  <c:v>1481</c:v>
                </c:pt>
                <c:pt idx="78">
                  <c:v>1482</c:v>
                </c:pt>
                <c:pt idx="79">
                  <c:v>1483</c:v>
                </c:pt>
                <c:pt idx="80">
                  <c:v>1484</c:v>
                </c:pt>
                <c:pt idx="81">
                  <c:v>1485</c:v>
                </c:pt>
                <c:pt idx="82">
                  <c:v>1486</c:v>
                </c:pt>
                <c:pt idx="83">
                  <c:v>1487</c:v>
                </c:pt>
                <c:pt idx="84">
                  <c:v>1488</c:v>
                </c:pt>
                <c:pt idx="85">
                  <c:v>1489</c:v>
                </c:pt>
                <c:pt idx="86">
                  <c:v>1490</c:v>
                </c:pt>
                <c:pt idx="87">
                  <c:v>1491</c:v>
                </c:pt>
                <c:pt idx="88">
                  <c:v>1492</c:v>
                </c:pt>
                <c:pt idx="89">
                  <c:v>1493</c:v>
                </c:pt>
                <c:pt idx="90">
                  <c:v>1494</c:v>
                </c:pt>
                <c:pt idx="91">
                  <c:v>1495</c:v>
                </c:pt>
                <c:pt idx="92">
                  <c:v>1496</c:v>
                </c:pt>
                <c:pt idx="93">
                  <c:v>1497</c:v>
                </c:pt>
                <c:pt idx="94">
                  <c:v>1498</c:v>
                </c:pt>
                <c:pt idx="95">
                  <c:v>1499</c:v>
                </c:pt>
                <c:pt idx="96">
                  <c:v>1500</c:v>
                </c:pt>
                <c:pt idx="97">
                  <c:v>1501</c:v>
                </c:pt>
                <c:pt idx="98">
                  <c:v>1502</c:v>
                </c:pt>
                <c:pt idx="99">
                  <c:v>1503</c:v>
                </c:pt>
                <c:pt idx="100">
                  <c:v>1504</c:v>
                </c:pt>
                <c:pt idx="101">
                  <c:v>1505</c:v>
                </c:pt>
                <c:pt idx="102">
                  <c:v>1506</c:v>
                </c:pt>
                <c:pt idx="103">
                  <c:v>1507</c:v>
                </c:pt>
                <c:pt idx="104">
                  <c:v>1508</c:v>
                </c:pt>
                <c:pt idx="105">
                  <c:v>1509</c:v>
                </c:pt>
                <c:pt idx="106">
                  <c:v>1510</c:v>
                </c:pt>
                <c:pt idx="107">
                  <c:v>1511</c:v>
                </c:pt>
                <c:pt idx="108">
                  <c:v>1512</c:v>
                </c:pt>
                <c:pt idx="109">
                  <c:v>1513</c:v>
                </c:pt>
                <c:pt idx="110">
                  <c:v>1514</c:v>
                </c:pt>
                <c:pt idx="111">
                  <c:v>1515</c:v>
                </c:pt>
                <c:pt idx="112">
                  <c:v>1516</c:v>
                </c:pt>
                <c:pt idx="113">
                  <c:v>1517</c:v>
                </c:pt>
                <c:pt idx="114">
                  <c:v>1518</c:v>
                </c:pt>
                <c:pt idx="115">
                  <c:v>1519</c:v>
                </c:pt>
                <c:pt idx="116">
                  <c:v>1520</c:v>
                </c:pt>
                <c:pt idx="117">
                  <c:v>1521</c:v>
                </c:pt>
                <c:pt idx="118">
                  <c:v>1522</c:v>
                </c:pt>
                <c:pt idx="119">
                  <c:v>1523</c:v>
                </c:pt>
                <c:pt idx="120">
                  <c:v>1524</c:v>
                </c:pt>
                <c:pt idx="121">
                  <c:v>1525</c:v>
                </c:pt>
                <c:pt idx="122">
                  <c:v>1526</c:v>
                </c:pt>
                <c:pt idx="123">
                  <c:v>1527</c:v>
                </c:pt>
                <c:pt idx="124">
                  <c:v>1528</c:v>
                </c:pt>
                <c:pt idx="125">
                  <c:v>1529</c:v>
                </c:pt>
                <c:pt idx="126">
                  <c:v>1530</c:v>
                </c:pt>
                <c:pt idx="127">
                  <c:v>1531</c:v>
                </c:pt>
                <c:pt idx="128">
                  <c:v>1532</c:v>
                </c:pt>
                <c:pt idx="129">
                  <c:v>1533</c:v>
                </c:pt>
                <c:pt idx="130">
                  <c:v>1534</c:v>
                </c:pt>
                <c:pt idx="131">
                  <c:v>1535</c:v>
                </c:pt>
                <c:pt idx="132">
                  <c:v>1536</c:v>
                </c:pt>
                <c:pt idx="133">
                  <c:v>1537</c:v>
                </c:pt>
                <c:pt idx="134">
                  <c:v>1538</c:v>
                </c:pt>
                <c:pt idx="135">
                  <c:v>1539</c:v>
                </c:pt>
                <c:pt idx="136">
                  <c:v>1540</c:v>
                </c:pt>
                <c:pt idx="137">
                  <c:v>1541</c:v>
                </c:pt>
                <c:pt idx="138">
                  <c:v>1542</c:v>
                </c:pt>
                <c:pt idx="139">
                  <c:v>1543</c:v>
                </c:pt>
                <c:pt idx="140">
                  <c:v>1544</c:v>
                </c:pt>
                <c:pt idx="141">
                  <c:v>1545</c:v>
                </c:pt>
                <c:pt idx="142">
                  <c:v>1546</c:v>
                </c:pt>
                <c:pt idx="143">
                  <c:v>1547</c:v>
                </c:pt>
                <c:pt idx="144">
                  <c:v>1548</c:v>
                </c:pt>
                <c:pt idx="145">
                  <c:v>1549</c:v>
                </c:pt>
                <c:pt idx="146">
                  <c:v>1550</c:v>
                </c:pt>
                <c:pt idx="147">
                  <c:v>1551</c:v>
                </c:pt>
                <c:pt idx="148">
                  <c:v>1552</c:v>
                </c:pt>
                <c:pt idx="149">
                  <c:v>1553</c:v>
                </c:pt>
                <c:pt idx="150">
                  <c:v>1554</c:v>
                </c:pt>
                <c:pt idx="151">
                  <c:v>1555</c:v>
                </c:pt>
                <c:pt idx="152">
                  <c:v>1556</c:v>
                </c:pt>
                <c:pt idx="153">
                  <c:v>1557</c:v>
                </c:pt>
                <c:pt idx="154">
                  <c:v>1558</c:v>
                </c:pt>
                <c:pt idx="155">
                  <c:v>1559</c:v>
                </c:pt>
                <c:pt idx="156">
                  <c:v>1560</c:v>
                </c:pt>
                <c:pt idx="157">
                  <c:v>1561</c:v>
                </c:pt>
                <c:pt idx="158">
                  <c:v>1562</c:v>
                </c:pt>
                <c:pt idx="159">
                  <c:v>1563</c:v>
                </c:pt>
                <c:pt idx="160">
                  <c:v>1564</c:v>
                </c:pt>
                <c:pt idx="161">
                  <c:v>1565</c:v>
                </c:pt>
                <c:pt idx="162">
                  <c:v>1566</c:v>
                </c:pt>
                <c:pt idx="163">
                  <c:v>1567</c:v>
                </c:pt>
                <c:pt idx="164">
                  <c:v>1568</c:v>
                </c:pt>
                <c:pt idx="165">
                  <c:v>1569</c:v>
                </c:pt>
                <c:pt idx="166">
                  <c:v>1570</c:v>
                </c:pt>
                <c:pt idx="167">
                  <c:v>1571</c:v>
                </c:pt>
                <c:pt idx="168">
                  <c:v>1572</c:v>
                </c:pt>
                <c:pt idx="169">
                  <c:v>1573</c:v>
                </c:pt>
                <c:pt idx="170">
                  <c:v>1574</c:v>
                </c:pt>
                <c:pt idx="171">
                  <c:v>1575</c:v>
                </c:pt>
                <c:pt idx="172">
                  <c:v>1576</c:v>
                </c:pt>
                <c:pt idx="173">
                  <c:v>1577</c:v>
                </c:pt>
                <c:pt idx="174">
                  <c:v>1578</c:v>
                </c:pt>
                <c:pt idx="175">
                  <c:v>1579</c:v>
                </c:pt>
                <c:pt idx="176">
                  <c:v>1580</c:v>
                </c:pt>
                <c:pt idx="177">
                  <c:v>1581</c:v>
                </c:pt>
                <c:pt idx="178">
                  <c:v>1582</c:v>
                </c:pt>
                <c:pt idx="179">
                  <c:v>1583</c:v>
                </c:pt>
                <c:pt idx="180">
                  <c:v>1584</c:v>
                </c:pt>
                <c:pt idx="181">
                  <c:v>1585</c:v>
                </c:pt>
                <c:pt idx="182">
                  <c:v>1586</c:v>
                </c:pt>
                <c:pt idx="183">
                  <c:v>1587</c:v>
                </c:pt>
                <c:pt idx="184">
                  <c:v>1588</c:v>
                </c:pt>
                <c:pt idx="185">
                  <c:v>1589</c:v>
                </c:pt>
                <c:pt idx="186">
                  <c:v>1590</c:v>
                </c:pt>
                <c:pt idx="187">
                  <c:v>1591</c:v>
                </c:pt>
                <c:pt idx="188">
                  <c:v>1592</c:v>
                </c:pt>
                <c:pt idx="189">
                  <c:v>1593</c:v>
                </c:pt>
                <c:pt idx="190">
                  <c:v>1594</c:v>
                </c:pt>
                <c:pt idx="191">
                  <c:v>1595</c:v>
                </c:pt>
              </c:numCache>
            </c:numRef>
          </c:xVal>
          <c:yVal>
            <c:numRef>
              <c:f>Graph!$H$1406:$H$1595</c:f>
              <c:numCache>
                <c:formatCode>General</c:formatCode>
                <c:ptCount val="19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4B-4EBE-AE5C-60C8556A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539536"/>
        <c:axId val="1296536176"/>
      </c:scatterChart>
      <c:valAx>
        <c:axId val="1296539536"/>
        <c:scaling>
          <c:orientation val="minMax"/>
          <c:max val="1595"/>
          <c:min val="1404"/>
        </c:scaling>
        <c:delete val="0"/>
        <c:axPos val="b"/>
        <c:numFmt formatCode="General" sourceLinked="1"/>
        <c:majorTickMark val="out"/>
        <c:minorTickMark val="none"/>
        <c:tickLblPos val="nextTo"/>
        <c:crossAx val="1296536176"/>
        <c:crosses val="autoZero"/>
        <c:crossBetween val="midCat"/>
      </c:valAx>
      <c:valAx>
        <c:axId val="12965361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965395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8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Graph!$A$1598:$A$1805</c:f>
              <c:numCache>
                <c:formatCode>General</c:formatCode>
                <c:ptCount val="208"/>
                <c:pt idx="0">
                  <c:v>1597</c:v>
                </c:pt>
                <c:pt idx="1">
                  <c:v>1598</c:v>
                </c:pt>
                <c:pt idx="2">
                  <c:v>1599</c:v>
                </c:pt>
                <c:pt idx="3">
                  <c:v>1600</c:v>
                </c:pt>
                <c:pt idx="4">
                  <c:v>1601</c:v>
                </c:pt>
                <c:pt idx="5">
                  <c:v>1602</c:v>
                </c:pt>
                <c:pt idx="6">
                  <c:v>1603</c:v>
                </c:pt>
                <c:pt idx="7">
                  <c:v>1604</c:v>
                </c:pt>
                <c:pt idx="8">
                  <c:v>1605</c:v>
                </c:pt>
                <c:pt idx="9">
                  <c:v>1606</c:v>
                </c:pt>
                <c:pt idx="10">
                  <c:v>1607</c:v>
                </c:pt>
                <c:pt idx="11">
                  <c:v>1608</c:v>
                </c:pt>
                <c:pt idx="12">
                  <c:v>1609</c:v>
                </c:pt>
                <c:pt idx="13">
                  <c:v>1610</c:v>
                </c:pt>
                <c:pt idx="14">
                  <c:v>1611</c:v>
                </c:pt>
                <c:pt idx="15">
                  <c:v>1612</c:v>
                </c:pt>
                <c:pt idx="16">
                  <c:v>1613</c:v>
                </c:pt>
                <c:pt idx="17">
                  <c:v>1614</c:v>
                </c:pt>
                <c:pt idx="18">
                  <c:v>1615</c:v>
                </c:pt>
                <c:pt idx="19">
                  <c:v>1616</c:v>
                </c:pt>
                <c:pt idx="20">
                  <c:v>1617</c:v>
                </c:pt>
                <c:pt idx="21">
                  <c:v>1618</c:v>
                </c:pt>
                <c:pt idx="22">
                  <c:v>1619</c:v>
                </c:pt>
                <c:pt idx="23">
                  <c:v>1620</c:v>
                </c:pt>
                <c:pt idx="24">
                  <c:v>1621</c:v>
                </c:pt>
                <c:pt idx="25">
                  <c:v>1622</c:v>
                </c:pt>
                <c:pt idx="26">
                  <c:v>1623</c:v>
                </c:pt>
                <c:pt idx="27">
                  <c:v>1624</c:v>
                </c:pt>
                <c:pt idx="28">
                  <c:v>1625</c:v>
                </c:pt>
                <c:pt idx="29">
                  <c:v>1626</c:v>
                </c:pt>
                <c:pt idx="30">
                  <c:v>1627</c:v>
                </c:pt>
                <c:pt idx="31">
                  <c:v>1628</c:v>
                </c:pt>
                <c:pt idx="32">
                  <c:v>1629</c:v>
                </c:pt>
                <c:pt idx="33">
                  <c:v>1630</c:v>
                </c:pt>
                <c:pt idx="34">
                  <c:v>1631</c:v>
                </c:pt>
                <c:pt idx="35">
                  <c:v>1632</c:v>
                </c:pt>
                <c:pt idx="36">
                  <c:v>1633</c:v>
                </c:pt>
                <c:pt idx="37">
                  <c:v>1634</c:v>
                </c:pt>
                <c:pt idx="38">
                  <c:v>1635</c:v>
                </c:pt>
                <c:pt idx="39">
                  <c:v>1636</c:v>
                </c:pt>
                <c:pt idx="40">
                  <c:v>1637</c:v>
                </c:pt>
                <c:pt idx="41">
                  <c:v>1638</c:v>
                </c:pt>
                <c:pt idx="42">
                  <c:v>1639</c:v>
                </c:pt>
                <c:pt idx="43">
                  <c:v>1640</c:v>
                </c:pt>
                <c:pt idx="44">
                  <c:v>1641</c:v>
                </c:pt>
                <c:pt idx="45">
                  <c:v>1642</c:v>
                </c:pt>
                <c:pt idx="46">
                  <c:v>1643</c:v>
                </c:pt>
                <c:pt idx="47">
                  <c:v>1644</c:v>
                </c:pt>
                <c:pt idx="48">
                  <c:v>1645</c:v>
                </c:pt>
                <c:pt idx="49">
                  <c:v>1646</c:v>
                </c:pt>
                <c:pt idx="50">
                  <c:v>1647</c:v>
                </c:pt>
                <c:pt idx="51">
                  <c:v>1648</c:v>
                </c:pt>
                <c:pt idx="52">
                  <c:v>1649</c:v>
                </c:pt>
                <c:pt idx="53">
                  <c:v>1650</c:v>
                </c:pt>
                <c:pt idx="54">
                  <c:v>1651</c:v>
                </c:pt>
                <c:pt idx="55">
                  <c:v>1652</c:v>
                </c:pt>
                <c:pt idx="56">
                  <c:v>1653</c:v>
                </c:pt>
                <c:pt idx="57">
                  <c:v>1654</c:v>
                </c:pt>
                <c:pt idx="58">
                  <c:v>1655</c:v>
                </c:pt>
                <c:pt idx="59">
                  <c:v>1656</c:v>
                </c:pt>
                <c:pt idx="60">
                  <c:v>1657</c:v>
                </c:pt>
                <c:pt idx="61">
                  <c:v>1658</c:v>
                </c:pt>
                <c:pt idx="62">
                  <c:v>1659</c:v>
                </c:pt>
                <c:pt idx="63">
                  <c:v>1660</c:v>
                </c:pt>
                <c:pt idx="64">
                  <c:v>1661</c:v>
                </c:pt>
                <c:pt idx="65">
                  <c:v>1662</c:v>
                </c:pt>
                <c:pt idx="66">
                  <c:v>1663</c:v>
                </c:pt>
                <c:pt idx="67">
                  <c:v>1664</c:v>
                </c:pt>
                <c:pt idx="68">
                  <c:v>1665</c:v>
                </c:pt>
                <c:pt idx="69">
                  <c:v>1666</c:v>
                </c:pt>
                <c:pt idx="70">
                  <c:v>1667</c:v>
                </c:pt>
                <c:pt idx="71">
                  <c:v>1668</c:v>
                </c:pt>
                <c:pt idx="72">
                  <c:v>1669</c:v>
                </c:pt>
                <c:pt idx="73">
                  <c:v>1670</c:v>
                </c:pt>
                <c:pt idx="74">
                  <c:v>1671</c:v>
                </c:pt>
                <c:pt idx="75">
                  <c:v>1672</c:v>
                </c:pt>
                <c:pt idx="76">
                  <c:v>1673</c:v>
                </c:pt>
                <c:pt idx="77">
                  <c:v>1674</c:v>
                </c:pt>
                <c:pt idx="78">
                  <c:v>1675</c:v>
                </c:pt>
                <c:pt idx="79">
                  <c:v>1676</c:v>
                </c:pt>
                <c:pt idx="80">
                  <c:v>1677</c:v>
                </c:pt>
                <c:pt idx="81">
                  <c:v>1678</c:v>
                </c:pt>
                <c:pt idx="82">
                  <c:v>1679</c:v>
                </c:pt>
                <c:pt idx="83">
                  <c:v>1680</c:v>
                </c:pt>
                <c:pt idx="84">
                  <c:v>1681</c:v>
                </c:pt>
                <c:pt idx="85">
                  <c:v>1682</c:v>
                </c:pt>
                <c:pt idx="86">
                  <c:v>1683</c:v>
                </c:pt>
                <c:pt idx="87">
                  <c:v>1684</c:v>
                </c:pt>
                <c:pt idx="88">
                  <c:v>1685</c:v>
                </c:pt>
                <c:pt idx="89">
                  <c:v>1686</c:v>
                </c:pt>
                <c:pt idx="90">
                  <c:v>1687</c:v>
                </c:pt>
                <c:pt idx="91">
                  <c:v>1688</c:v>
                </c:pt>
                <c:pt idx="92">
                  <c:v>1689</c:v>
                </c:pt>
                <c:pt idx="93">
                  <c:v>1690</c:v>
                </c:pt>
                <c:pt idx="94">
                  <c:v>1691</c:v>
                </c:pt>
                <c:pt idx="95">
                  <c:v>1692</c:v>
                </c:pt>
                <c:pt idx="96">
                  <c:v>1693</c:v>
                </c:pt>
                <c:pt idx="97">
                  <c:v>1694</c:v>
                </c:pt>
                <c:pt idx="98">
                  <c:v>1695</c:v>
                </c:pt>
                <c:pt idx="99">
                  <c:v>1696</c:v>
                </c:pt>
                <c:pt idx="100">
                  <c:v>1697</c:v>
                </c:pt>
                <c:pt idx="101">
                  <c:v>1698</c:v>
                </c:pt>
                <c:pt idx="102">
                  <c:v>1699</c:v>
                </c:pt>
                <c:pt idx="103">
                  <c:v>1700</c:v>
                </c:pt>
                <c:pt idx="104">
                  <c:v>1701</c:v>
                </c:pt>
                <c:pt idx="105">
                  <c:v>1702</c:v>
                </c:pt>
                <c:pt idx="106">
                  <c:v>1703</c:v>
                </c:pt>
                <c:pt idx="107">
                  <c:v>1704</c:v>
                </c:pt>
                <c:pt idx="108">
                  <c:v>1705</c:v>
                </c:pt>
                <c:pt idx="109">
                  <c:v>1706</c:v>
                </c:pt>
                <c:pt idx="110">
                  <c:v>1707</c:v>
                </c:pt>
                <c:pt idx="111">
                  <c:v>1708</c:v>
                </c:pt>
                <c:pt idx="112">
                  <c:v>1709</c:v>
                </c:pt>
                <c:pt idx="113">
                  <c:v>1710</c:v>
                </c:pt>
                <c:pt idx="114">
                  <c:v>1711</c:v>
                </c:pt>
                <c:pt idx="115">
                  <c:v>1712</c:v>
                </c:pt>
                <c:pt idx="116">
                  <c:v>1713</c:v>
                </c:pt>
                <c:pt idx="117">
                  <c:v>1714</c:v>
                </c:pt>
                <c:pt idx="118">
                  <c:v>1715</c:v>
                </c:pt>
                <c:pt idx="119">
                  <c:v>1716</c:v>
                </c:pt>
                <c:pt idx="120">
                  <c:v>1717</c:v>
                </c:pt>
                <c:pt idx="121">
                  <c:v>1718</c:v>
                </c:pt>
                <c:pt idx="122">
                  <c:v>1719</c:v>
                </c:pt>
                <c:pt idx="123">
                  <c:v>1720</c:v>
                </c:pt>
                <c:pt idx="124">
                  <c:v>1721</c:v>
                </c:pt>
                <c:pt idx="125">
                  <c:v>1722</c:v>
                </c:pt>
                <c:pt idx="126">
                  <c:v>1723</c:v>
                </c:pt>
                <c:pt idx="127">
                  <c:v>1724</c:v>
                </c:pt>
                <c:pt idx="128">
                  <c:v>1725</c:v>
                </c:pt>
                <c:pt idx="129">
                  <c:v>1726</c:v>
                </c:pt>
                <c:pt idx="130">
                  <c:v>1727</c:v>
                </c:pt>
                <c:pt idx="131">
                  <c:v>1728</c:v>
                </c:pt>
                <c:pt idx="132">
                  <c:v>1729</c:v>
                </c:pt>
                <c:pt idx="133">
                  <c:v>1730</c:v>
                </c:pt>
                <c:pt idx="134">
                  <c:v>1731</c:v>
                </c:pt>
                <c:pt idx="135">
                  <c:v>1732</c:v>
                </c:pt>
                <c:pt idx="136">
                  <c:v>1733</c:v>
                </c:pt>
                <c:pt idx="137">
                  <c:v>1734</c:v>
                </c:pt>
                <c:pt idx="138">
                  <c:v>1735</c:v>
                </c:pt>
                <c:pt idx="139">
                  <c:v>1736</c:v>
                </c:pt>
                <c:pt idx="140">
                  <c:v>1737</c:v>
                </c:pt>
                <c:pt idx="141">
                  <c:v>1738</c:v>
                </c:pt>
                <c:pt idx="142">
                  <c:v>1739</c:v>
                </c:pt>
                <c:pt idx="143">
                  <c:v>1740</c:v>
                </c:pt>
                <c:pt idx="144">
                  <c:v>1741</c:v>
                </c:pt>
                <c:pt idx="145">
                  <c:v>1742</c:v>
                </c:pt>
                <c:pt idx="146">
                  <c:v>1743</c:v>
                </c:pt>
                <c:pt idx="147">
                  <c:v>1744</c:v>
                </c:pt>
                <c:pt idx="148">
                  <c:v>1745</c:v>
                </c:pt>
                <c:pt idx="149">
                  <c:v>1746</c:v>
                </c:pt>
                <c:pt idx="150">
                  <c:v>1747</c:v>
                </c:pt>
                <c:pt idx="151">
                  <c:v>1748</c:v>
                </c:pt>
                <c:pt idx="152">
                  <c:v>1749</c:v>
                </c:pt>
                <c:pt idx="153">
                  <c:v>1750</c:v>
                </c:pt>
                <c:pt idx="154">
                  <c:v>1751</c:v>
                </c:pt>
                <c:pt idx="155">
                  <c:v>1752</c:v>
                </c:pt>
                <c:pt idx="156">
                  <c:v>1753</c:v>
                </c:pt>
                <c:pt idx="157">
                  <c:v>1754</c:v>
                </c:pt>
                <c:pt idx="158">
                  <c:v>1755</c:v>
                </c:pt>
                <c:pt idx="159">
                  <c:v>1756</c:v>
                </c:pt>
                <c:pt idx="160">
                  <c:v>1757</c:v>
                </c:pt>
                <c:pt idx="161">
                  <c:v>1758</c:v>
                </c:pt>
                <c:pt idx="162">
                  <c:v>1759</c:v>
                </c:pt>
                <c:pt idx="163">
                  <c:v>1760</c:v>
                </c:pt>
                <c:pt idx="164">
                  <c:v>1761</c:v>
                </c:pt>
                <c:pt idx="165">
                  <c:v>1762</c:v>
                </c:pt>
                <c:pt idx="166">
                  <c:v>1763</c:v>
                </c:pt>
                <c:pt idx="167">
                  <c:v>1764</c:v>
                </c:pt>
                <c:pt idx="168">
                  <c:v>1765</c:v>
                </c:pt>
                <c:pt idx="169">
                  <c:v>1766</c:v>
                </c:pt>
                <c:pt idx="170">
                  <c:v>1767</c:v>
                </c:pt>
                <c:pt idx="171">
                  <c:v>1768</c:v>
                </c:pt>
                <c:pt idx="172">
                  <c:v>1769</c:v>
                </c:pt>
                <c:pt idx="173">
                  <c:v>1770</c:v>
                </c:pt>
                <c:pt idx="174">
                  <c:v>1771</c:v>
                </c:pt>
                <c:pt idx="175">
                  <c:v>1772</c:v>
                </c:pt>
                <c:pt idx="176">
                  <c:v>1773</c:v>
                </c:pt>
                <c:pt idx="177">
                  <c:v>1774</c:v>
                </c:pt>
                <c:pt idx="178">
                  <c:v>1775</c:v>
                </c:pt>
                <c:pt idx="179">
                  <c:v>1776</c:v>
                </c:pt>
                <c:pt idx="180">
                  <c:v>1777</c:v>
                </c:pt>
                <c:pt idx="181">
                  <c:v>1778</c:v>
                </c:pt>
                <c:pt idx="182">
                  <c:v>1779</c:v>
                </c:pt>
                <c:pt idx="183">
                  <c:v>1780</c:v>
                </c:pt>
                <c:pt idx="184">
                  <c:v>1781</c:v>
                </c:pt>
                <c:pt idx="185">
                  <c:v>1782</c:v>
                </c:pt>
                <c:pt idx="186">
                  <c:v>1783</c:v>
                </c:pt>
                <c:pt idx="187">
                  <c:v>1784</c:v>
                </c:pt>
                <c:pt idx="188">
                  <c:v>1785</c:v>
                </c:pt>
                <c:pt idx="189">
                  <c:v>1786</c:v>
                </c:pt>
                <c:pt idx="190">
                  <c:v>1787</c:v>
                </c:pt>
                <c:pt idx="191">
                  <c:v>1788</c:v>
                </c:pt>
                <c:pt idx="192">
                  <c:v>1789</c:v>
                </c:pt>
                <c:pt idx="193">
                  <c:v>1790</c:v>
                </c:pt>
                <c:pt idx="194">
                  <c:v>1791</c:v>
                </c:pt>
                <c:pt idx="195">
                  <c:v>1792</c:v>
                </c:pt>
                <c:pt idx="196">
                  <c:v>1793</c:v>
                </c:pt>
                <c:pt idx="197">
                  <c:v>1794</c:v>
                </c:pt>
                <c:pt idx="198">
                  <c:v>1795</c:v>
                </c:pt>
                <c:pt idx="199">
                  <c:v>1796</c:v>
                </c:pt>
                <c:pt idx="200">
                  <c:v>1797</c:v>
                </c:pt>
                <c:pt idx="201">
                  <c:v>1798</c:v>
                </c:pt>
                <c:pt idx="202">
                  <c:v>1799</c:v>
                </c:pt>
                <c:pt idx="203">
                  <c:v>1800</c:v>
                </c:pt>
                <c:pt idx="204">
                  <c:v>1801</c:v>
                </c:pt>
                <c:pt idx="205">
                  <c:v>1802</c:v>
                </c:pt>
                <c:pt idx="206">
                  <c:v>1803</c:v>
                </c:pt>
                <c:pt idx="207">
                  <c:v>1804</c:v>
                </c:pt>
              </c:numCache>
            </c:numRef>
          </c:xVal>
          <c:yVal>
            <c:numRef>
              <c:f>Graph!$D$1599:$D$1804</c:f>
              <c:numCache>
                <c:formatCode>General</c:formatCode>
                <c:ptCount val="206"/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204">
                  <c:v>3</c:v>
                </c:pt>
                <c:pt idx="20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99-4422-9E66-C9F476D5BA0F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Graph!$A$1598:$A$1805</c:f>
              <c:numCache>
                <c:formatCode>General</c:formatCode>
                <c:ptCount val="208"/>
                <c:pt idx="0">
                  <c:v>1597</c:v>
                </c:pt>
                <c:pt idx="1">
                  <c:v>1598</c:v>
                </c:pt>
                <c:pt idx="2">
                  <c:v>1599</c:v>
                </c:pt>
                <c:pt idx="3">
                  <c:v>1600</c:v>
                </c:pt>
                <c:pt idx="4">
                  <c:v>1601</c:v>
                </c:pt>
                <c:pt idx="5">
                  <c:v>1602</c:v>
                </c:pt>
                <c:pt idx="6">
                  <c:v>1603</c:v>
                </c:pt>
                <c:pt idx="7">
                  <c:v>1604</c:v>
                </c:pt>
                <c:pt idx="8">
                  <c:v>1605</c:v>
                </c:pt>
                <c:pt idx="9">
                  <c:v>1606</c:v>
                </c:pt>
                <c:pt idx="10">
                  <c:v>1607</c:v>
                </c:pt>
                <c:pt idx="11">
                  <c:v>1608</c:v>
                </c:pt>
                <c:pt idx="12">
                  <c:v>1609</c:v>
                </c:pt>
                <c:pt idx="13">
                  <c:v>1610</c:v>
                </c:pt>
                <c:pt idx="14">
                  <c:v>1611</c:v>
                </c:pt>
                <c:pt idx="15">
                  <c:v>1612</c:v>
                </c:pt>
                <c:pt idx="16">
                  <c:v>1613</c:v>
                </c:pt>
                <c:pt idx="17">
                  <c:v>1614</c:v>
                </c:pt>
                <c:pt idx="18">
                  <c:v>1615</c:v>
                </c:pt>
                <c:pt idx="19">
                  <c:v>1616</c:v>
                </c:pt>
                <c:pt idx="20">
                  <c:v>1617</c:v>
                </c:pt>
                <c:pt idx="21">
                  <c:v>1618</c:v>
                </c:pt>
                <c:pt idx="22">
                  <c:v>1619</c:v>
                </c:pt>
                <c:pt idx="23">
                  <c:v>1620</c:v>
                </c:pt>
                <c:pt idx="24">
                  <c:v>1621</c:v>
                </c:pt>
                <c:pt idx="25">
                  <c:v>1622</c:v>
                </c:pt>
                <c:pt idx="26">
                  <c:v>1623</c:v>
                </c:pt>
                <c:pt idx="27">
                  <c:v>1624</c:v>
                </c:pt>
                <c:pt idx="28">
                  <c:v>1625</c:v>
                </c:pt>
                <c:pt idx="29">
                  <c:v>1626</c:v>
                </c:pt>
                <c:pt idx="30">
                  <c:v>1627</c:v>
                </c:pt>
                <c:pt idx="31">
                  <c:v>1628</c:v>
                </c:pt>
                <c:pt idx="32">
                  <c:v>1629</c:v>
                </c:pt>
                <c:pt idx="33">
                  <c:v>1630</c:v>
                </c:pt>
                <c:pt idx="34">
                  <c:v>1631</c:v>
                </c:pt>
                <c:pt idx="35">
                  <c:v>1632</c:v>
                </c:pt>
                <c:pt idx="36">
                  <c:v>1633</c:v>
                </c:pt>
                <c:pt idx="37">
                  <c:v>1634</c:v>
                </c:pt>
                <c:pt idx="38">
                  <c:v>1635</c:v>
                </c:pt>
                <c:pt idx="39">
                  <c:v>1636</c:v>
                </c:pt>
                <c:pt idx="40">
                  <c:v>1637</c:v>
                </c:pt>
                <c:pt idx="41">
                  <c:v>1638</c:v>
                </c:pt>
                <c:pt idx="42">
                  <c:v>1639</c:v>
                </c:pt>
                <c:pt idx="43">
                  <c:v>1640</c:v>
                </c:pt>
                <c:pt idx="44">
                  <c:v>1641</c:v>
                </c:pt>
                <c:pt idx="45">
                  <c:v>1642</c:v>
                </c:pt>
                <c:pt idx="46">
                  <c:v>1643</c:v>
                </c:pt>
                <c:pt idx="47">
                  <c:v>1644</c:v>
                </c:pt>
                <c:pt idx="48">
                  <c:v>1645</c:v>
                </c:pt>
                <c:pt idx="49">
                  <c:v>1646</c:v>
                </c:pt>
                <c:pt idx="50">
                  <c:v>1647</c:v>
                </c:pt>
                <c:pt idx="51">
                  <c:v>1648</c:v>
                </c:pt>
                <c:pt idx="52">
                  <c:v>1649</c:v>
                </c:pt>
                <c:pt idx="53">
                  <c:v>1650</c:v>
                </c:pt>
                <c:pt idx="54">
                  <c:v>1651</c:v>
                </c:pt>
                <c:pt idx="55">
                  <c:v>1652</c:v>
                </c:pt>
                <c:pt idx="56">
                  <c:v>1653</c:v>
                </c:pt>
                <c:pt idx="57">
                  <c:v>1654</c:v>
                </c:pt>
                <c:pt idx="58">
                  <c:v>1655</c:v>
                </c:pt>
                <c:pt idx="59">
                  <c:v>1656</c:v>
                </c:pt>
                <c:pt idx="60">
                  <c:v>1657</c:v>
                </c:pt>
                <c:pt idx="61">
                  <c:v>1658</c:v>
                </c:pt>
                <c:pt idx="62">
                  <c:v>1659</c:v>
                </c:pt>
                <c:pt idx="63">
                  <c:v>1660</c:v>
                </c:pt>
                <c:pt idx="64">
                  <c:v>1661</c:v>
                </c:pt>
                <c:pt idx="65">
                  <c:v>1662</c:v>
                </c:pt>
                <c:pt idx="66">
                  <c:v>1663</c:v>
                </c:pt>
                <c:pt idx="67">
                  <c:v>1664</c:v>
                </c:pt>
                <c:pt idx="68">
                  <c:v>1665</c:v>
                </c:pt>
                <c:pt idx="69">
                  <c:v>1666</c:v>
                </c:pt>
                <c:pt idx="70">
                  <c:v>1667</c:v>
                </c:pt>
                <c:pt idx="71">
                  <c:v>1668</c:v>
                </c:pt>
                <c:pt idx="72">
                  <c:v>1669</c:v>
                </c:pt>
                <c:pt idx="73">
                  <c:v>1670</c:v>
                </c:pt>
                <c:pt idx="74">
                  <c:v>1671</c:v>
                </c:pt>
                <c:pt idx="75">
                  <c:v>1672</c:v>
                </c:pt>
                <c:pt idx="76">
                  <c:v>1673</c:v>
                </c:pt>
                <c:pt idx="77">
                  <c:v>1674</c:v>
                </c:pt>
                <c:pt idx="78">
                  <c:v>1675</c:v>
                </c:pt>
                <c:pt idx="79">
                  <c:v>1676</c:v>
                </c:pt>
                <c:pt idx="80">
                  <c:v>1677</c:v>
                </c:pt>
                <c:pt idx="81">
                  <c:v>1678</c:v>
                </c:pt>
                <c:pt idx="82">
                  <c:v>1679</c:v>
                </c:pt>
                <c:pt idx="83">
                  <c:v>1680</c:v>
                </c:pt>
                <c:pt idx="84">
                  <c:v>1681</c:v>
                </c:pt>
                <c:pt idx="85">
                  <c:v>1682</c:v>
                </c:pt>
                <c:pt idx="86">
                  <c:v>1683</c:v>
                </c:pt>
                <c:pt idx="87">
                  <c:v>1684</c:v>
                </c:pt>
                <c:pt idx="88">
                  <c:v>1685</c:v>
                </c:pt>
                <c:pt idx="89">
                  <c:v>1686</c:v>
                </c:pt>
                <c:pt idx="90">
                  <c:v>1687</c:v>
                </c:pt>
                <c:pt idx="91">
                  <c:v>1688</c:v>
                </c:pt>
                <c:pt idx="92">
                  <c:v>1689</c:v>
                </c:pt>
                <c:pt idx="93">
                  <c:v>1690</c:v>
                </c:pt>
                <c:pt idx="94">
                  <c:v>1691</c:v>
                </c:pt>
                <c:pt idx="95">
                  <c:v>1692</c:v>
                </c:pt>
                <c:pt idx="96">
                  <c:v>1693</c:v>
                </c:pt>
                <c:pt idx="97">
                  <c:v>1694</c:v>
                </c:pt>
                <c:pt idx="98">
                  <c:v>1695</c:v>
                </c:pt>
                <c:pt idx="99">
                  <c:v>1696</c:v>
                </c:pt>
                <c:pt idx="100">
                  <c:v>1697</c:v>
                </c:pt>
                <c:pt idx="101">
                  <c:v>1698</c:v>
                </c:pt>
                <c:pt idx="102">
                  <c:v>1699</c:v>
                </c:pt>
                <c:pt idx="103">
                  <c:v>1700</c:v>
                </c:pt>
                <c:pt idx="104">
                  <c:v>1701</c:v>
                </c:pt>
                <c:pt idx="105">
                  <c:v>1702</c:v>
                </c:pt>
                <c:pt idx="106">
                  <c:v>1703</c:v>
                </c:pt>
                <c:pt idx="107">
                  <c:v>1704</c:v>
                </c:pt>
                <c:pt idx="108">
                  <c:v>1705</c:v>
                </c:pt>
                <c:pt idx="109">
                  <c:v>1706</c:v>
                </c:pt>
                <c:pt idx="110">
                  <c:v>1707</c:v>
                </c:pt>
                <c:pt idx="111">
                  <c:v>1708</c:v>
                </c:pt>
                <c:pt idx="112">
                  <c:v>1709</c:v>
                </c:pt>
                <c:pt idx="113">
                  <c:v>1710</c:v>
                </c:pt>
                <c:pt idx="114">
                  <c:v>1711</c:v>
                </c:pt>
                <c:pt idx="115">
                  <c:v>1712</c:v>
                </c:pt>
                <c:pt idx="116">
                  <c:v>1713</c:v>
                </c:pt>
                <c:pt idx="117">
                  <c:v>1714</c:v>
                </c:pt>
                <c:pt idx="118">
                  <c:v>1715</c:v>
                </c:pt>
                <c:pt idx="119">
                  <c:v>1716</c:v>
                </c:pt>
                <c:pt idx="120">
                  <c:v>1717</c:v>
                </c:pt>
                <c:pt idx="121">
                  <c:v>1718</c:v>
                </c:pt>
                <c:pt idx="122">
                  <c:v>1719</c:v>
                </c:pt>
                <c:pt idx="123">
                  <c:v>1720</c:v>
                </c:pt>
                <c:pt idx="124">
                  <c:v>1721</c:v>
                </c:pt>
                <c:pt idx="125">
                  <c:v>1722</c:v>
                </c:pt>
                <c:pt idx="126">
                  <c:v>1723</c:v>
                </c:pt>
                <c:pt idx="127">
                  <c:v>1724</c:v>
                </c:pt>
                <c:pt idx="128">
                  <c:v>1725</c:v>
                </c:pt>
                <c:pt idx="129">
                  <c:v>1726</c:v>
                </c:pt>
                <c:pt idx="130">
                  <c:v>1727</c:v>
                </c:pt>
                <c:pt idx="131">
                  <c:v>1728</c:v>
                </c:pt>
                <c:pt idx="132">
                  <c:v>1729</c:v>
                </c:pt>
                <c:pt idx="133">
                  <c:v>1730</c:v>
                </c:pt>
                <c:pt idx="134">
                  <c:v>1731</c:v>
                </c:pt>
                <c:pt idx="135">
                  <c:v>1732</c:v>
                </c:pt>
                <c:pt idx="136">
                  <c:v>1733</c:v>
                </c:pt>
                <c:pt idx="137">
                  <c:v>1734</c:v>
                </c:pt>
                <c:pt idx="138">
                  <c:v>1735</c:v>
                </c:pt>
                <c:pt idx="139">
                  <c:v>1736</c:v>
                </c:pt>
                <c:pt idx="140">
                  <c:v>1737</c:v>
                </c:pt>
                <c:pt idx="141">
                  <c:v>1738</c:v>
                </c:pt>
                <c:pt idx="142">
                  <c:v>1739</c:v>
                </c:pt>
                <c:pt idx="143">
                  <c:v>1740</c:v>
                </c:pt>
                <c:pt idx="144">
                  <c:v>1741</c:v>
                </c:pt>
                <c:pt idx="145">
                  <c:v>1742</c:v>
                </c:pt>
                <c:pt idx="146">
                  <c:v>1743</c:v>
                </c:pt>
                <c:pt idx="147">
                  <c:v>1744</c:v>
                </c:pt>
                <c:pt idx="148">
                  <c:v>1745</c:v>
                </c:pt>
                <c:pt idx="149">
                  <c:v>1746</c:v>
                </c:pt>
                <c:pt idx="150">
                  <c:v>1747</c:v>
                </c:pt>
                <c:pt idx="151">
                  <c:v>1748</c:v>
                </c:pt>
                <c:pt idx="152">
                  <c:v>1749</c:v>
                </c:pt>
                <c:pt idx="153">
                  <c:v>1750</c:v>
                </c:pt>
                <c:pt idx="154">
                  <c:v>1751</c:v>
                </c:pt>
                <c:pt idx="155">
                  <c:v>1752</c:v>
                </c:pt>
                <c:pt idx="156">
                  <c:v>1753</c:v>
                </c:pt>
                <c:pt idx="157">
                  <c:v>1754</c:v>
                </c:pt>
                <c:pt idx="158">
                  <c:v>1755</c:v>
                </c:pt>
                <c:pt idx="159">
                  <c:v>1756</c:v>
                </c:pt>
                <c:pt idx="160">
                  <c:v>1757</c:v>
                </c:pt>
                <c:pt idx="161">
                  <c:v>1758</c:v>
                </c:pt>
                <c:pt idx="162">
                  <c:v>1759</c:v>
                </c:pt>
                <c:pt idx="163">
                  <c:v>1760</c:v>
                </c:pt>
                <c:pt idx="164">
                  <c:v>1761</c:v>
                </c:pt>
                <c:pt idx="165">
                  <c:v>1762</c:v>
                </c:pt>
                <c:pt idx="166">
                  <c:v>1763</c:v>
                </c:pt>
                <c:pt idx="167">
                  <c:v>1764</c:v>
                </c:pt>
                <c:pt idx="168">
                  <c:v>1765</c:v>
                </c:pt>
                <c:pt idx="169">
                  <c:v>1766</c:v>
                </c:pt>
                <c:pt idx="170">
                  <c:v>1767</c:v>
                </c:pt>
                <c:pt idx="171">
                  <c:v>1768</c:v>
                </c:pt>
                <c:pt idx="172">
                  <c:v>1769</c:v>
                </c:pt>
                <c:pt idx="173">
                  <c:v>1770</c:v>
                </c:pt>
                <c:pt idx="174">
                  <c:v>1771</c:v>
                </c:pt>
                <c:pt idx="175">
                  <c:v>1772</c:v>
                </c:pt>
                <c:pt idx="176">
                  <c:v>1773</c:v>
                </c:pt>
                <c:pt idx="177">
                  <c:v>1774</c:v>
                </c:pt>
                <c:pt idx="178">
                  <c:v>1775</c:v>
                </c:pt>
                <c:pt idx="179">
                  <c:v>1776</c:v>
                </c:pt>
                <c:pt idx="180">
                  <c:v>1777</c:v>
                </c:pt>
                <c:pt idx="181">
                  <c:v>1778</c:v>
                </c:pt>
                <c:pt idx="182">
                  <c:v>1779</c:v>
                </c:pt>
                <c:pt idx="183">
                  <c:v>1780</c:v>
                </c:pt>
                <c:pt idx="184">
                  <c:v>1781</c:v>
                </c:pt>
                <c:pt idx="185">
                  <c:v>1782</c:v>
                </c:pt>
                <c:pt idx="186">
                  <c:v>1783</c:v>
                </c:pt>
                <c:pt idx="187">
                  <c:v>1784</c:v>
                </c:pt>
                <c:pt idx="188">
                  <c:v>1785</c:v>
                </c:pt>
                <c:pt idx="189">
                  <c:v>1786</c:v>
                </c:pt>
                <c:pt idx="190">
                  <c:v>1787</c:v>
                </c:pt>
                <c:pt idx="191">
                  <c:v>1788</c:v>
                </c:pt>
                <c:pt idx="192">
                  <c:v>1789</c:v>
                </c:pt>
                <c:pt idx="193">
                  <c:v>1790</c:v>
                </c:pt>
                <c:pt idx="194">
                  <c:v>1791</c:v>
                </c:pt>
                <c:pt idx="195">
                  <c:v>1792</c:v>
                </c:pt>
                <c:pt idx="196">
                  <c:v>1793</c:v>
                </c:pt>
                <c:pt idx="197">
                  <c:v>1794</c:v>
                </c:pt>
                <c:pt idx="198">
                  <c:v>1795</c:v>
                </c:pt>
                <c:pt idx="199">
                  <c:v>1796</c:v>
                </c:pt>
                <c:pt idx="200">
                  <c:v>1797</c:v>
                </c:pt>
                <c:pt idx="201">
                  <c:v>1798</c:v>
                </c:pt>
                <c:pt idx="202">
                  <c:v>1799</c:v>
                </c:pt>
                <c:pt idx="203">
                  <c:v>1800</c:v>
                </c:pt>
                <c:pt idx="204">
                  <c:v>1801</c:v>
                </c:pt>
                <c:pt idx="205">
                  <c:v>1802</c:v>
                </c:pt>
                <c:pt idx="206">
                  <c:v>1803</c:v>
                </c:pt>
                <c:pt idx="207">
                  <c:v>1804</c:v>
                </c:pt>
              </c:numCache>
            </c:numRef>
          </c:xVal>
          <c:yVal>
            <c:numRef>
              <c:f>Graph!$B$1599:$B$1804</c:f>
              <c:numCache>
                <c:formatCode>General</c:formatCode>
                <c:ptCount val="20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99-4422-9E66-C9F476D5BA0F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Graph!$A$1598:$A$1805</c:f>
              <c:numCache>
                <c:formatCode>General</c:formatCode>
                <c:ptCount val="208"/>
                <c:pt idx="0">
                  <c:v>1597</c:v>
                </c:pt>
                <c:pt idx="1">
                  <c:v>1598</c:v>
                </c:pt>
                <c:pt idx="2">
                  <c:v>1599</c:v>
                </c:pt>
                <c:pt idx="3">
                  <c:v>1600</c:v>
                </c:pt>
                <c:pt idx="4">
                  <c:v>1601</c:v>
                </c:pt>
                <c:pt idx="5">
                  <c:v>1602</c:v>
                </c:pt>
                <c:pt idx="6">
                  <c:v>1603</c:v>
                </c:pt>
                <c:pt idx="7">
                  <c:v>1604</c:v>
                </c:pt>
                <c:pt idx="8">
                  <c:v>1605</c:v>
                </c:pt>
                <c:pt idx="9">
                  <c:v>1606</c:v>
                </c:pt>
                <c:pt idx="10">
                  <c:v>1607</c:v>
                </c:pt>
                <c:pt idx="11">
                  <c:v>1608</c:v>
                </c:pt>
                <c:pt idx="12">
                  <c:v>1609</c:v>
                </c:pt>
                <c:pt idx="13">
                  <c:v>1610</c:v>
                </c:pt>
                <c:pt idx="14">
                  <c:v>1611</c:v>
                </c:pt>
                <c:pt idx="15">
                  <c:v>1612</c:v>
                </c:pt>
                <c:pt idx="16">
                  <c:v>1613</c:v>
                </c:pt>
                <c:pt idx="17">
                  <c:v>1614</c:v>
                </c:pt>
                <c:pt idx="18">
                  <c:v>1615</c:v>
                </c:pt>
                <c:pt idx="19">
                  <c:v>1616</c:v>
                </c:pt>
                <c:pt idx="20">
                  <c:v>1617</c:v>
                </c:pt>
                <c:pt idx="21">
                  <c:v>1618</c:v>
                </c:pt>
                <c:pt idx="22">
                  <c:v>1619</c:v>
                </c:pt>
                <c:pt idx="23">
                  <c:v>1620</c:v>
                </c:pt>
                <c:pt idx="24">
                  <c:v>1621</c:v>
                </c:pt>
                <c:pt idx="25">
                  <c:v>1622</c:v>
                </c:pt>
                <c:pt idx="26">
                  <c:v>1623</c:v>
                </c:pt>
                <c:pt idx="27">
                  <c:v>1624</c:v>
                </c:pt>
                <c:pt idx="28">
                  <c:v>1625</c:v>
                </c:pt>
                <c:pt idx="29">
                  <c:v>1626</c:v>
                </c:pt>
                <c:pt idx="30">
                  <c:v>1627</c:v>
                </c:pt>
                <c:pt idx="31">
                  <c:v>1628</c:v>
                </c:pt>
                <c:pt idx="32">
                  <c:v>1629</c:v>
                </c:pt>
                <c:pt idx="33">
                  <c:v>1630</c:v>
                </c:pt>
                <c:pt idx="34">
                  <c:v>1631</c:v>
                </c:pt>
                <c:pt idx="35">
                  <c:v>1632</c:v>
                </c:pt>
                <c:pt idx="36">
                  <c:v>1633</c:v>
                </c:pt>
                <c:pt idx="37">
                  <c:v>1634</c:v>
                </c:pt>
                <c:pt idx="38">
                  <c:v>1635</c:v>
                </c:pt>
                <c:pt idx="39">
                  <c:v>1636</c:v>
                </c:pt>
                <c:pt idx="40">
                  <c:v>1637</c:v>
                </c:pt>
                <c:pt idx="41">
                  <c:v>1638</c:v>
                </c:pt>
                <c:pt idx="42">
                  <c:v>1639</c:v>
                </c:pt>
                <c:pt idx="43">
                  <c:v>1640</c:v>
                </c:pt>
                <c:pt idx="44">
                  <c:v>1641</c:v>
                </c:pt>
                <c:pt idx="45">
                  <c:v>1642</c:v>
                </c:pt>
                <c:pt idx="46">
                  <c:v>1643</c:v>
                </c:pt>
                <c:pt idx="47">
                  <c:v>1644</c:v>
                </c:pt>
                <c:pt idx="48">
                  <c:v>1645</c:v>
                </c:pt>
                <c:pt idx="49">
                  <c:v>1646</c:v>
                </c:pt>
                <c:pt idx="50">
                  <c:v>1647</c:v>
                </c:pt>
                <c:pt idx="51">
                  <c:v>1648</c:v>
                </c:pt>
                <c:pt idx="52">
                  <c:v>1649</c:v>
                </c:pt>
                <c:pt idx="53">
                  <c:v>1650</c:v>
                </c:pt>
                <c:pt idx="54">
                  <c:v>1651</c:v>
                </c:pt>
                <c:pt idx="55">
                  <c:v>1652</c:v>
                </c:pt>
                <c:pt idx="56">
                  <c:v>1653</c:v>
                </c:pt>
                <c:pt idx="57">
                  <c:v>1654</c:v>
                </c:pt>
                <c:pt idx="58">
                  <c:v>1655</c:v>
                </c:pt>
                <c:pt idx="59">
                  <c:v>1656</c:v>
                </c:pt>
                <c:pt idx="60">
                  <c:v>1657</c:v>
                </c:pt>
                <c:pt idx="61">
                  <c:v>1658</c:v>
                </c:pt>
                <c:pt idx="62">
                  <c:v>1659</c:v>
                </c:pt>
                <c:pt idx="63">
                  <c:v>1660</c:v>
                </c:pt>
                <c:pt idx="64">
                  <c:v>1661</c:v>
                </c:pt>
                <c:pt idx="65">
                  <c:v>1662</c:v>
                </c:pt>
                <c:pt idx="66">
                  <c:v>1663</c:v>
                </c:pt>
                <c:pt idx="67">
                  <c:v>1664</c:v>
                </c:pt>
                <c:pt idx="68">
                  <c:v>1665</c:v>
                </c:pt>
                <c:pt idx="69">
                  <c:v>1666</c:v>
                </c:pt>
                <c:pt idx="70">
                  <c:v>1667</c:v>
                </c:pt>
                <c:pt idx="71">
                  <c:v>1668</c:v>
                </c:pt>
                <c:pt idx="72">
                  <c:v>1669</c:v>
                </c:pt>
                <c:pt idx="73">
                  <c:v>1670</c:v>
                </c:pt>
                <c:pt idx="74">
                  <c:v>1671</c:v>
                </c:pt>
                <c:pt idx="75">
                  <c:v>1672</c:v>
                </c:pt>
                <c:pt idx="76">
                  <c:v>1673</c:v>
                </c:pt>
                <c:pt idx="77">
                  <c:v>1674</c:v>
                </c:pt>
                <c:pt idx="78">
                  <c:v>1675</c:v>
                </c:pt>
                <c:pt idx="79">
                  <c:v>1676</c:v>
                </c:pt>
                <c:pt idx="80">
                  <c:v>1677</c:v>
                </c:pt>
                <c:pt idx="81">
                  <c:v>1678</c:v>
                </c:pt>
                <c:pt idx="82">
                  <c:v>1679</c:v>
                </c:pt>
                <c:pt idx="83">
                  <c:v>1680</c:v>
                </c:pt>
                <c:pt idx="84">
                  <c:v>1681</c:v>
                </c:pt>
                <c:pt idx="85">
                  <c:v>1682</c:v>
                </c:pt>
                <c:pt idx="86">
                  <c:v>1683</c:v>
                </c:pt>
                <c:pt idx="87">
                  <c:v>1684</c:v>
                </c:pt>
                <c:pt idx="88">
                  <c:v>1685</c:v>
                </c:pt>
                <c:pt idx="89">
                  <c:v>1686</c:v>
                </c:pt>
                <c:pt idx="90">
                  <c:v>1687</c:v>
                </c:pt>
                <c:pt idx="91">
                  <c:v>1688</c:v>
                </c:pt>
                <c:pt idx="92">
                  <c:v>1689</c:v>
                </c:pt>
                <c:pt idx="93">
                  <c:v>1690</c:v>
                </c:pt>
                <c:pt idx="94">
                  <c:v>1691</c:v>
                </c:pt>
                <c:pt idx="95">
                  <c:v>1692</c:v>
                </c:pt>
                <c:pt idx="96">
                  <c:v>1693</c:v>
                </c:pt>
                <c:pt idx="97">
                  <c:v>1694</c:v>
                </c:pt>
                <c:pt idx="98">
                  <c:v>1695</c:v>
                </c:pt>
                <c:pt idx="99">
                  <c:v>1696</c:v>
                </c:pt>
                <c:pt idx="100">
                  <c:v>1697</c:v>
                </c:pt>
                <c:pt idx="101">
                  <c:v>1698</c:v>
                </c:pt>
                <c:pt idx="102">
                  <c:v>1699</c:v>
                </c:pt>
                <c:pt idx="103">
                  <c:v>1700</c:v>
                </c:pt>
                <c:pt idx="104">
                  <c:v>1701</c:v>
                </c:pt>
                <c:pt idx="105">
                  <c:v>1702</c:v>
                </c:pt>
                <c:pt idx="106">
                  <c:v>1703</c:v>
                </c:pt>
                <c:pt idx="107">
                  <c:v>1704</c:v>
                </c:pt>
                <c:pt idx="108">
                  <c:v>1705</c:v>
                </c:pt>
                <c:pt idx="109">
                  <c:v>1706</c:v>
                </c:pt>
                <c:pt idx="110">
                  <c:v>1707</c:v>
                </c:pt>
                <c:pt idx="111">
                  <c:v>1708</c:v>
                </c:pt>
                <c:pt idx="112">
                  <c:v>1709</c:v>
                </c:pt>
                <c:pt idx="113">
                  <c:v>1710</c:v>
                </c:pt>
                <c:pt idx="114">
                  <c:v>1711</c:v>
                </c:pt>
                <c:pt idx="115">
                  <c:v>1712</c:v>
                </c:pt>
                <c:pt idx="116">
                  <c:v>1713</c:v>
                </c:pt>
                <c:pt idx="117">
                  <c:v>1714</c:v>
                </c:pt>
                <c:pt idx="118">
                  <c:v>1715</c:v>
                </c:pt>
                <c:pt idx="119">
                  <c:v>1716</c:v>
                </c:pt>
                <c:pt idx="120">
                  <c:v>1717</c:v>
                </c:pt>
                <c:pt idx="121">
                  <c:v>1718</c:v>
                </c:pt>
                <c:pt idx="122">
                  <c:v>1719</c:v>
                </c:pt>
                <c:pt idx="123">
                  <c:v>1720</c:v>
                </c:pt>
                <c:pt idx="124">
                  <c:v>1721</c:v>
                </c:pt>
                <c:pt idx="125">
                  <c:v>1722</c:v>
                </c:pt>
                <c:pt idx="126">
                  <c:v>1723</c:v>
                </c:pt>
                <c:pt idx="127">
                  <c:v>1724</c:v>
                </c:pt>
                <c:pt idx="128">
                  <c:v>1725</c:v>
                </c:pt>
                <c:pt idx="129">
                  <c:v>1726</c:v>
                </c:pt>
                <c:pt idx="130">
                  <c:v>1727</c:v>
                </c:pt>
                <c:pt idx="131">
                  <c:v>1728</c:v>
                </c:pt>
                <c:pt idx="132">
                  <c:v>1729</c:v>
                </c:pt>
                <c:pt idx="133">
                  <c:v>1730</c:v>
                </c:pt>
                <c:pt idx="134">
                  <c:v>1731</c:v>
                </c:pt>
                <c:pt idx="135">
                  <c:v>1732</c:v>
                </c:pt>
                <c:pt idx="136">
                  <c:v>1733</c:v>
                </c:pt>
                <c:pt idx="137">
                  <c:v>1734</c:v>
                </c:pt>
                <c:pt idx="138">
                  <c:v>1735</c:v>
                </c:pt>
                <c:pt idx="139">
                  <c:v>1736</c:v>
                </c:pt>
                <c:pt idx="140">
                  <c:v>1737</c:v>
                </c:pt>
                <c:pt idx="141">
                  <c:v>1738</c:v>
                </c:pt>
                <c:pt idx="142">
                  <c:v>1739</c:v>
                </c:pt>
                <c:pt idx="143">
                  <c:v>1740</c:v>
                </c:pt>
                <c:pt idx="144">
                  <c:v>1741</c:v>
                </c:pt>
                <c:pt idx="145">
                  <c:v>1742</c:v>
                </c:pt>
                <c:pt idx="146">
                  <c:v>1743</c:v>
                </c:pt>
                <c:pt idx="147">
                  <c:v>1744</c:v>
                </c:pt>
                <c:pt idx="148">
                  <c:v>1745</c:v>
                </c:pt>
                <c:pt idx="149">
                  <c:v>1746</c:v>
                </c:pt>
                <c:pt idx="150">
                  <c:v>1747</c:v>
                </c:pt>
                <c:pt idx="151">
                  <c:v>1748</c:v>
                </c:pt>
                <c:pt idx="152">
                  <c:v>1749</c:v>
                </c:pt>
                <c:pt idx="153">
                  <c:v>1750</c:v>
                </c:pt>
                <c:pt idx="154">
                  <c:v>1751</c:v>
                </c:pt>
                <c:pt idx="155">
                  <c:v>1752</c:v>
                </c:pt>
                <c:pt idx="156">
                  <c:v>1753</c:v>
                </c:pt>
                <c:pt idx="157">
                  <c:v>1754</c:v>
                </c:pt>
                <c:pt idx="158">
                  <c:v>1755</c:v>
                </c:pt>
                <c:pt idx="159">
                  <c:v>1756</c:v>
                </c:pt>
                <c:pt idx="160">
                  <c:v>1757</c:v>
                </c:pt>
                <c:pt idx="161">
                  <c:v>1758</c:v>
                </c:pt>
                <c:pt idx="162">
                  <c:v>1759</c:v>
                </c:pt>
                <c:pt idx="163">
                  <c:v>1760</c:v>
                </c:pt>
                <c:pt idx="164">
                  <c:v>1761</c:v>
                </c:pt>
                <c:pt idx="165">
                  <c:v>1762</c:v>
                </c:pt>
                <c:pt idx="166">
                  <c:v>1763</c:v>
                </c:pt>
                <c:pt idx="167">
                  <c:v>1764</c:v>
                </c:pt>
                <c:pt idx="168">
                  <c:v>1765</c:v>
                </c:pt>
                <c:pt idx="169">
                  <c:v>1766</c:v>
                </c:pt>
                <c:pt idx="170">
                  <c:v>1767</c:v>
                </c:pt>
                <c:pt idx="171">
                  <c:v>1768</c:v>
                </c:pt>
                <c:pt idx="172">
                  <c:v>1769</c:v>
                </c:pt>
                <c:pt idx="173">
                  <c:v>1770</c:v>
                </c:pt>
                <c:pt idx="174">
                  <c:v>1771</c:v>
                </c:pt>
                <c:pt idx="175">
                  <c:v>1772</c:v>
                </c:pt>
                <c:pt idx="176">
                  <c:v>1773</c:v>
                </c:pt>
                <c:pt idx="177">
                  <c:v>1774</c:v>
                </c:pt>
                <c:pt idx="178">
                  <c:v>1775</c:v>
                </c:pt>
                <c:pt idx="179">
                  <c:v>1776</c:v>
                </c:pt>
                <c:pt idx="180">
                  <c:v>1777</c:v>
                </c:pt>
                <c:pt idx="181">
                  <c:v>1778</c:v>
                </c:pt>
                <c:pt idx="182">
                  <c:v>1779</c:v>
                </c:pt>
                <c:pt idx="183">
                  <c:v>1780</c:v>
                </c:pt>
                <c:pt idx="184">
                  <c:v>1781</c:v>
                </c:pt>
                <c:pt idx="185">
                  <c:v>1782</c:v>
                </c:pt>
                <c:pt idx="186">
                  <c:v>1783</c:v>
                </c:pt>
                <c:pt idx="187">
                  <c:v>1784</c:v>
                </c:pt>
                <c:pt idx="188">
                  <c:v>1785</c:v>
                </c:pt>
                <c:pt idx="189">
                  <c:v>1786</c:v>
                </c:pt>
                <c:pt idx="190">
                  <c:v>1787</c:v>
                </c:pt>
                <c:pt idx="191">
                  <c:v>1788</c:v>
                </c:pt>
                <c:pt idx="192">
                  <c:v>1789</c:v>
                </c:pt>
                <c:pt idx="193">
                  <c:v>1790</c:v>
                </c:pt>
                <c:pt idx="194">
                  <c:v>1791</c:v>
                </c:pt>
                <c:pt idx="195">
                  <c:v>1792</c:v>
                </c:pt>
                <c:pt idx="196">
                  <c:v>1793</c:v>
                </c:pt>
                <c:pt idx="197">
                  <c:v>1794</c:v>
                </c:pt>
                <c:pt idx="198">
                  <c:v>1795</c:v>
                </c:pt>
                <c:pt idx="199">
                  <c:v>1796</c:v>
                </c:pt>
                <c:pt idx="200">
                  <c:v>1797</c:v>
                </c:pt>
                <c:pt idx="201">
                  <c:v>1798</c:v>
                </c:pt>
                <c:pt idx="202">
                  <c:v>1799</c:v>
                </c:pt>
                <c:pt idx="203">
                  <c:v>1800</c:v>
                </c:pt>
                <c:pt idx="204">
                  <c:v>1801</c:v>
                </c:pt>
                <c:pt idx="205">
                  <c:v>1802</c:v>
                </c:pt>
                <c:pt idx="206">
                  <c:v>1803</c:v>
                </c:pt>
                <c:pt idx="207">
                  <c:v>1804</c:v>
                </c:pt>
              </c:numCache>
            </c:numRef>
          </c:xVal>
          <c:yVal>
            <c:numRef>
              <c:f>Graph!$C$1599:$C$1804</c:f>
              <c:numCache>
                <c:formatCode>General</c:formatCode>
                <c:ptCount val="206"/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99-4422-9E66-C9F476D5BA0F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Graph!$A$1598:$A$1805</c:f>
              <c:numCache>
                <c:formatCode>General</c:formatCode>
                <c:ptCount val="208"/>
                <c:pt idx="0">
                  <c:v>1597</c:v>
                </c:pt>
                <c:pt idx="1">
                  <c:v>1598</c:v>
                </c:pt>
                <c:pt idx="2">
                  <c:v>1599</c:v>
                </c:pt>
                <c:pt idx="3">
                  <c:v>1600</c:v>
                </c:pt>
                <c:pt idx="4">
                  <c:v>1601</c:v>
                </c:pt>
                <c:pt idx="5">
                  <c:v>1602</c:v>
                </c:pt>
                <c:pt idx="6">
                  <c:v>1603</c:v>
                </c:pt>
                <c:pt idx="7">
                  <c:v>1604</c:v>
                </c:pt>
                <c:pt idx="8">
                  <c:v>1605</c:v>
                </c:pt>
                <c:pt idx="9">
                  <c:v>1606</c:v>
                </c:pt>
                <c:pt idx="10">
                  <c:v>1607</c:v>
                </c:pt>
                <c:pt idx="11">
                  <c:v>1608</c:v>
                </c:pt>
                <c:pt idx="12">
                  <c:v>1609</c:v>
                </c:pt>
                <c:pt idx="13">
                  <c:v>1610</c:v>
                </c:pt>
                <c:pt idx="14">
                  <c:v>1611</c:v>
                </c:pt>
                <c:pt idx="15">
                  <c:v>1612</c:v>
                </c:pt>
                <c:pt idx="16">
                  <c:v>1613</c:v>
                </c:pt>
                <c:pt idx="17">
                  <c:v>1614</c:v>
                </c:pt>
                <c:pt idx="18">
                  <c:v>1615</c:v>
                </c:pt>
                <c:pt idx="19">
                  <c:v>1616</c:v>
                </c:pt>
                <c:pt idx="20">
                  <c:v>1617</c:v>
                </c:pt>
                <c:pt idx="21">
                  <c:v>1618</c:v>
                </c:pt>
                <c:pt idx="22">
                  <c:v>1619</c:v>
                </c:pt>
                <c:pt idx="23">
                  <c:v>1620</c:v>
                </c:pt>
                <c:pt idx="24">
                  <c:v>1621</c:v>
                </c:pt>
                <c:pt idx="25">
                  <c:v>1622</c:v>
                </c:pt>
                <c:pt idx="26">
                  <c:v>1623</c:v>
                </c:pt>
                <c:pt idx="27">
                  <c:v>1624</c:v>
                </c:pt>
                <c:pt idx="28">
                  <c:v>1625</c:v>
                </c:pt>
                <c:pt idx="29">
                  <c:v>1626</c:v>
                </c:pt>
                <c:pt idx="30">
                  <c:v>1627</c:v>
                </c:pt>
                <c:pt idx="31">
                  <c:v>1628</c:v>
                </c:pt>
                <c:pt idx="32">
                  <c:v>1629</c:v>
                </c:pt>
                <c:pt idx="33">
                  <c:v>1630</c:v>
                </c:pt>
                <c:pt idx="34">
                  <c:v>1631</c:v>
                </c:pt>
                <c:pt idx="35">
                  <c:v>1632</c:v>
                </c:pt>
                <c:pt idx="36">
                  <c:v>1633</c:v>
                </c:pt>
                <c:pt idx="37">
                  <c:v>1634</c:v>
                </c:pt>
                <c:pt idx="38">
                  <c:v>1635</c:v>
                </c:pt>
                <c:pt idx="39">
                  <c:v>1636</c:v>
                </c:pt>
                <c:pt idx="40">
                  <c:v>1637</c:v>
                </c:pt>
                <c:pt idx="41">
                  <c:v>1638</c:v>
                </c:pt>
                <c:pt idx="42">
                  <c:v>1639</c:v>
                </c:pt>
                <c:pt idx="43">
                  <c:v>1640</c:v>
                </c:pt>
                <c:pt idx="44">
                  <c:v>1641</c:v>
                </c:pt>
                <c:pt idx="45">
                  <c:v>1642</c:v>
                </c:pt>
                <c:pt idx="46">
                  <c:v>1643</c:v>
                </c:pt>
                <c:pt idx="47">
                  <c:v>1644</c:v>
                </c:pt>
                <c:pt idx="48">
                  <c:v>1645</c:v>
                </c:pt>
                <c:pt idx="49">
                  <c:v>1646</c:v>
                </c:pt>
                <c:pt idx="50">
                  <c:v>1647</c:v>
                </c:pt>
                <c:pt idx="51">
                  <c:v>1648</c:v>
                </c:pt>
                <c:pt idx="52">
                  <c:v>1649</c:v>
                </c:pt>
                <c:pt idx="53">
                  <c:v>1650</c:v>
                </c:pt>
                <c:pt idx="54">
                  <c:v>1651</c:v>
                </c:pt>
                <c:pt idx="55">
                  <c:v>1652</c:v>
                </c:pt>
                <c:pt idx="56">
                  <c:v>1653</c:v>
                </c:pt>
                <c:pt idx="57">
                  <c:v>1654</c:v>
                </c:pt>
                <c:pt idx="58">
                  <c:v>1655</c:v>
                </c:pt>
                <c:pt idx="59">
                  <c:v>1656</c:v>
                </c:pt>
                <c:pt idx="60">
                  <c:v>1657</c:v>
                </c:pt>
                <c:pt idx="61">
                  <c:v>1658</c:v>
                </c:pt>
                <c:pt idx="62">
                  <c:v>1659</c:v>
                </c:pt>
                <c:pt idx="63">
                  <c:v>1660</c:v>
                </c:pt>
                <c:pt idx="64">
                  <c:v>1661</c:v>
                </c:pt>
                <c:pt idx="65">
                  <c:v>1662</c:v>
                </c:pt>
                <c:pt idx="66">
                  <c:v>1663</c:v>
                </c:pt>
                <c:pt idx="67">
                  <c:v>1664</c:v>
                </c:pt>
                <c:pt idx="68">
                  <c:v>1665</c:v>
                </c:pt>
                <c:pt idx="69">
                  <c:v>1666</c:v>
                </c:pt>
                <c:pt idx="70">
                  <c:v>1667</c:v>
                </c:pt>
                <c:pt idx="71">
                  <c:v>1668</c:v>
                </c:pt>
                <c:pt idx="72">
                  <c:v>1669</c:v>
                </c:pt>
                <c:pt idx="73">
                  <c:v>1670</c:v>
                </c:pt>
                <c:pt idx="74">
                  <c:v>1671</c:v>
                </c:pt>
                <c:pt idx="75">
                  <c:v>1672</c:v>
                </c:pt>
                <c:pt idx="76">
                  <c:v>1673</c:v>
                </c:pt>
                <c:pt idx="77">
                  <c:v>1674</c:v>
                </c:pt>
                <c:pt idx="78">
                  <c:v>1675</c:v>
                </c:pt>
                <c:pt idx="79">
                  <c:v>1676</c:v>
                </c:pt>
                <c:pt idx="80">
                  <c:v>1677</c:v>
                </c:pt>
                <c:pt idx="81">
                  <c:v>1678</c:v>
                </c:pt>
                <c:pt idx="82">
                  <c:v>1679</c:v>
                </c:pt>
                <c:pt idx="83">
                  <c:v>1680</c:v>
                </c:pt>
                <c:pt idx="84">
                  <c:v>1681</c:v>
                </c:pt>
                <c:pt idx="85">
                  <c:v>1682</c:v>
                </c:pt>
                <c:pt idx="86">
                  <c:v>1683</c:v>
                </c:pt>
                <c:pt idx="87">
                  <c:v>1684</c:v>
                </c:pt>
                <c:pt idx="88">
                  <c:v>1685</c:v>
                </c:pt>
                <c:pt idx="89">
                  <c:v>1686</c:v>
                </c:pt>
                <c:pt idx="90">
                  <c:v>1687</c:v>
                </c:pt>
                <c:pt idx="91">
                  <c:v>1688</c:v>
                </c:pt>
                <c:pt idx="92">
                  <c:v>1689</c:v>
                </c:pt>
                <c:pt idx="93">
                  <c:v>1690</c:v>
                </c:pt>
                <c:pt idx="94">
                  <c:v>1691</c:v>
                </c:pt>
                <c:pt idx="95">
                  <c:v>1692</c:v>
                </c:pt>
                <c:pt idx="96">
                  <c:v>1693</c:v>
                </c:pt>
                <c:pt idx="97">
                  <c:v>1694</c:v>
                </c:pt>
                <c:pt idx="98">
                  <c:v>1695</c:v>
                </c:pt>
                <c:pt idx="99">
                  <c:v>1696</c:v>
                </c:pt>
                <c:pt idx="100">
                  <c:v>1697</c:v>
                </c:pt>
                <c:pt idx="101">
                  <c:v>1698</c:v>
                </c:pt>
                <c:pt idx="102">
                  <c:v>1699</c:v>
                </c:pt>
                <c:pt idx="103">
                  <c:v>1700</c:v>
                </c:pt>
                <c:pt idx="104">
                  <c:v>1701</c:v>
                </c:pt>
                <c:pt idx="105">
                  <c:v>1702</c:v>
                </c:pt>
                <c:pt idx="106">
                  <c:v>1703</c:v>
                </c:pt>
                <c:pt idx="107">
                  <c:v>1704</c:v>
                </c:pt>
                <c:pt idx="108">
                  <c:v>1705</c:v>
                </c:pt>
                <c:pt idx="109">
                  <c:v>1706</c:v>
                </c:pt>
                <c:pt idx="110">
                  <c:v>1707</c:v>
                </c:pt>
                <c:pt idx="111">
                  <c:v>1708</c:v>
                </c:pt>
                <c:pt idx="112">
                  <c:v>1709</c:v>
                </c:pt>
                <c:pt idx="113">
                  <c:v>1710</c:v>
                </c:pt>
                <c:pt idx="114">
                  <c:v>1711</c:v>
                </c:pt>
                <c:pt idx="115">
                  <c:v>1712</c:v>
                </c:pt>
                <c:pt idx="116">
                  <c:v>1713</c:v>
                </c:pt>
                <c:pt idx="117">
                  <c:v>1714</c:v>
                </c:pt>
                <c:pt idx="118">
                  <c:v>1715</c:v>
                </c:pt>
                <c:pt idx="119">
                  <c:v>1716</c:v>
                </c:pt>
                <c:pt idx="120">
                  <c:v>1717</c:v>
                </c:pt>
                <c:pt idx="121">
                  <c:v>1718</c:v>
                </c:pt>
                <c:pt idx="122">
                  <c:v>1719</c:v>
                </c:pt>
                <c:pt idx="123">
                  <c:v>1720</c:v>
                </c:pt>
                <c:pt idx="124">
                  <c:v>1721</c:v>
                </c:pt>
                <c:pt idx="125">
                  <c:v>1722</c:v>
                </c:pt>
                <c:pt idx="126">
                  <c:v>1723</c:v>
                </c:pt>
                <c:pt idx="127">
                  <c:v>1724</c:v>
                </c:pt>
                <c:pt idx="128">
                  <c:v>1725</c:v>
                </c:pt>
                <c:pt idx="129">
                  <c:v>1726</c:v>
                </c:pt>
                <c:pt idx="130">
                  <c:v>1727</c:v>
                </c:pt>
                <c:pt idx="131">
                  <c:v>1728</c:v>
                </c:pt>
                <c:pt idx="132">
                  <c:v>1729</c:v>
                </c:pt>
                <c:pt idx="133">
                  <c:v>1730</c:v>
                </c:pt>
                <c:pt idx="134">
                  <c:v>1731</c:v>
                </c:pt>
                <c:pt idx="135">
                  <c:v>1732</c:v>
                </c:pt>
                <c:pt idx="136">
                  <c:v>1733</c:v>
                </c:pt>
                <c:pt idx="137">
                  <c:v>1734</c:v>
                </c:pt>
                <c:pt idx="138">
                  <c:v>1735</c:v>
                </c:pt>
                <c:pt idx="139">
                  <c:v>1736</c:v>
                </c:pt>
                <c:pt idx="140">
                  <c:v>1737</c:v>
                </c:pt>
                <c:pt idx="141">
                  <c:v>1738</c:v>
                </c:pt>
                <c:pt idx="142">
                  <c:v>1739</c:v>
                </c:pt>
                <c:pt idx="143">
                  <c:v>1740</c:v>
                </c:pt>
                <c:pt idx="144">
                  <c:v>1741</c:v>
                </c:pt>
                <c:pt idx="145">
                  <c:v>1742</c:v>
                </c:pt>
                <c:pt idx="146">
                  <c:v>1743</c:v>
                </c:pt>
                <c:pt idx="147">
                  <c:v>1744</c:v>
                </c:pt>
                <c:pt idx="148">
                  <c:v>1745</c:v>
                </c:pt>
                <c:pt idx="149">
                  <c:v>1746</c:v>
                </c:pt>
                <c:pt idx="150">
                  <c:v>1747</c:v>
                </c:pt>
                <c:pt idx="151">
                  <c:v>1748</c:v>
                </c:pt>
                <c:pt idx="152">
                  <c:v>1749</c:v>
                </c:pt>
                <c:pt idx="153">
                  <c:v>1750</c:v>
                </c:pt>
                <c:pt idx="154">
                  <c:v>1751</c:v>
                </c:pt>
                <c:pt idx="155">
                  <c:v>1752</c:v>
                </c:pt>
                <c:pt idx="156">
                  <c:v>1753</c:v>
                </c:pt>
                <c:pt idx="157">
                  <c:v>1754</c:v>
                </c:pt>
                <c:pt idx="158">
                  <c:v>1755</c:v>
                </c:pt>
                <c:pt idx="159">
                  <c:v>1756</c:v>
                </c:pt>
                <c:pt idx="160">
                  <c:v>1757</c:v>
                </c:pt>
                <c:pt idx="161">
                  <c:v>1758</c:v>
                </c:pt>
                <c:pt idx="162">
                  <c:v>1759</c:v>
                </c:pt>
                <c:pt idx="163">
                  <c:v>1760</c:v>
                </c:pt>
                <c:pt idx="164">
                  <c:v>1761</c:v>
                </c:pt>
                <c:pt idx="165">
                  <c:v>1762</c:v>
                </c:pt>
                <c:pt idx="166">
                  <c:v>1763</c:v>
                </c:pt>
                <c:pt idx="167">
                  <c:v>1764</c:v>
                </c:pt>
                <c:pt idx="168">
                  <c:v>1765</c:v>
                </c:pt>
                <c:pt idx="169">
                  <c:v>1766</c:v>
                </c:pt>
                <c:pt idx="170">
                  <c:v>1767</c:v>
                </c:pt>
                <c:pt idx="171">
                  <c:v>1768</c:v>
                </c:pt>
                <c:pt idx="172">
                  <c:v>1769</c:v>
                </c:pt>
                <c:pt idx="173">
                  <c:v>1770</c:v>
                </c:pt>
                <c:pt idx="174">
                  <c:v>1771</c:v>
                </c:pt>
                <c:pt idx="175">
                  <c:v>1772</c:v>
                </c:pt>
                <c:pt idx="176">
                  <c:v>1773</c:v>
                </c:pt>
                <c:pt idx="177">
                  <c:v>1774</c:v>
                </c:pt>
                <c:pt idx="178">
                  <c:v>1775</c:v>
                </c:pt>
                <c:pt idx="179">
                  <c:v>1776</c:v>
                </c:pt>
                <c:pt idx="180">
                  <c:v>1777</c:v>
                </c:pt>
                <c:pt idx="181">
                  <c:v>1778</c:v>
                </c:pt>
                <c:pt idx="182">
                  <c:v>1779</c:v>
                </c:pt>
                <c:pt idx="183">
                  <c:v>1780</c:v>
                </c:pt>
                <c:pt idx="184">
                  <c:v>1781</c:v>
                </c:pt>
                <c:pt idx="185">
                  <c:v>1782</c:v>
                </c:pt>
                <c:pt idx="186">
                  <c:v>1783</c:v>
                </c:pt>
                <c:pt idx="187">
                  <c:v>1784</c:v>
                </c:pt>
                <c:pt idx="188">
                  <c:v>1785</c:v>
                </c:pt>
                <c:pt idx="189">
                  <c:v>1786</c:v>
                </c:pt>
                <c:pt idx="190">
                  <c:v>1787</c:v>
                </c:pt>
                <c:pt idx="191">
                  <c:v>1788</c:v>
                </c:pt>
                <c:pt idx="192">
                  <c:v>1789</c:v>
                </c:pt>
                <c:pt idx="193">
                  <c:v>1790</c:v>
                </c:pt>
                <c:pt idx="194">
                  <c:v>1791</c:v>
                </c:pt>
                <c:pt idx="195">
                  <c:v>1792</c:v>
                </c:pt>
                <c:pt idx="196">
                  <c:v>1793</c:v>
                </c:pt>
                <c:pt idx="197">
                  <c:v>1794</c:v>
                </c:pt>
                <c:pt idx="198">
                  <c:v>1795</c:v>
                </c:pt>
                <c:pt idx="199">
                  <c:v>1796</c:v>
                </c:pt>
                <c:pt idx="200">
                  <c:v>1797</c:v>
                </c:pt>
                <c:pt idx="201">
                  <c:v>1798</c:v>
                </c:pt>
                <c:pt idx="202">
                  <c:v>1799</c:v>
                </c:pt>
                <c:pt idx="203">
                  <c:v>1800</c:v>
                </c:pt>
                <c:pt idx="204">
                  <c:v>1801</c:v>
                </c:pt>
                <c:pt idx="205">
                  <c:v>1802</c:v>
                </c:pt>
                <c:pt idx="206">
                  <c:v>1803</c:v>
                </c:pt>
                <c:pt idx="207">
                  <c:v>1804</c:v>
                </c:pt>
              </c:numCache>
            </c:numRef>
          </c:xVal>
          <c:yVal>
            <c:numRef>
              <c:f>Graph!$E$1599:$E$1804</c:f>
              <c:numCache>
                <c:formatCode>General</c:formatCode>
                <c:ptCount val="206"/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204">
                  <c:v>4</c:v>
                </c:pt>
                <c:pt idx="20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99-4422-9E66-C9F476D5BA0F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Graph!$A$1598:$A$1805</c:f>
              <c:numCache>
                <c:formatCode>General</c:formatCode>
                <c:ptCount val="208"/>
                <c:pt idx="0">
                  <c:v>1597</c:v>
                </c:pt>
                <c:pt idx="1">
                  <c:v>1598</c:v>
                </c:pt>
                <c:pt idx="2">
                  <c:v>1599</c:v>
                </c:pt>
                <c:pt idx="3">
                  <c:v>1600</c:v>
                </c:pt>
                <c:pt idx="4">
                  <c:v>1601</c:v>
                </c:pt>
                <c:pt idx="5">
                  <c:v>1602</c:v>
                </c:pt>
                <c:pt idx="6">
                  <c:v>1603</c:v>
                </c:pt>
                <c:pt idx="7">
                  <c:v>1604</c:v>
                </c:pt>
                <c:pt idx="8">
                  <c:v>1605</c:v>
                </c:pt>
                <c:pt idx="9">
                  <c:v>1606</c:v>
                </c:pt>
                <c:pt idx="10">
                  <c:v>1607</c:v>
                </c:pt>
                <c:pt idx="11">
                  <c:v>1608</c:v>
                </c:pt>
                <c:pt idx="12">
                  <c:v>1609</c:v>
                </c:pt>
                <c:pt idx="13">
                  <c:v>1610</c:v>
                </c:pt>
                <c:pt idx="14">
                  <c:v>1611</c:v>
                </c:pt>
                <c:pt idx="15">
                  <c:v>1612</c:v>
                </c:pt>
                <c:pt idx="16">
                  <c:v>1613</c:v>
                </c:pt>
                <c:pt idx="17">
                  <c:v>1614</c:v>
                </c:pt>
                <c:pt idx="18">
                  <c:v>1615</c:v>
                </c:pt>
                <c:pt idx="19">
                  <c:v>1616</c:v>
                </c:pt>
                <c:pt idx="20">
                  <c:v>1617</c:v>
                </c:pt>
                <c:pt idx="21">
                  <c:v>1618</c:v>
                </c:pt>
                <c:pt idx="22">
                  <c:v>1619</c:v>
                </c:pt>
                <c:pt idx="23">
                  <c:v>1620</c:v>
                </c:pt>
                <c:pt idx="24">
                  <c:v>1621</c:v>
                </c:pt>
                <c:pt idx="25">
                  <c:v>1622</c:v>
                </c:pt>
                <c:pt idx="26">
                  <c:v>1623</c:v>
                </c:pt>
                <c:pt idx="27">
                  <c:v>1624</c:v>
                </c:pt>
                <c:pt idx="28">
                  <c:v>1625</c:v>
                </c:pt>
                <c:pt idx="29">
                  <c:v>1626</c:v>
                </c:pt>
                <c:pt idx="30">
                  <c:v>1627</c:v>
                </c:pt>
                <c:pt idx="31">
                  <c:v>1628</c:v>
                </c:pt>
                <c:pt idx="32">
                  <c:v>1629</c:v>
                </c:pt>
                <c:pt idx="33">
                  <c:v>1630</c:v>
                </c:pt>
                <c:pt idx="34">
                  <c:v>1631</c:v>
                </c:pt>
                <c:pt idx="35">
                  <c:v>1632</c:v>
                </c:pt>
                <c:pt idx="36">
                  <c:v>1633</c:v>
                </c:pt>
                <c:pt idx="37">
                  <c:v>1634</c:v>
                </c:pt>
                <c:pt idx="38">
                  <c:v>1635</c:v>
                </c:pt>
                <c:pt idx="39">
                  <c:v>1636</c:v>
                </c:pt>
                <c:pt idx="40">
                  <c:v>1637</c:v>
                </c:pt>
                <c:pt idx="41">
                  <c:v>1638</c:v>
                </c:pt>
                <c:pt idx="42">
                  <c:v>1639</c:v>
                </c:pt>
                <c:pt idx="43">
                  <c:v>1640</c:v>
                </c:pt>
                <c:pt idx="44">
                  <c:v>1641</c:v>
                </c:pt>
                <c:pt idx="45">
                  <c:v>1642</c:v>
                </c:pt>
                <c:pt idx="46">
                  <c:v>1643</c:v>
                </c:pt>
                <c:pt idx="47">
                  <c:v>1644</c:v>
                </c:pt>
                <c:pt idx="48">
                  <c:v>1645</c:v>
                </c:pt>
                <c:pt idx="49">
                  <c:v>1646</c:v>
                </c:pt>
                <c:pt idx="50">
                  <c:v>1647</c:v>
                </c:pt>
                <c:pt idx="51">
                  <c:v>1648</c:v>
                </c:pt>
                <c:pt idx="52">
                  <c:v>1649</c:v>
                </c:pt>
                <c:pt idx="53">
                  <c:v>1650</c:v>
                </c:pt>
                <c:pt idx="54">
                  <c:v>1651</c:v>
                </c:pt>
                <c:pt idx="55">
                  <c:v>1652</c:v>
                </c:pt>
                <c:pt idx="56">
                  <c:v>1653</c:v>
                </c:pt>
                <c:pt idx="57">
                  <c:v>1654</c:v>
                </c:pt>
                <c:pt idx="58">
                  <c:v>1655</c:v>
                </c:pt>
                <c:pt idx="59">
                  <c:v>1656</c:v>
                </c:pt>
                <c:pt idx="60">
                  <c:v>1657</c:v>
                </c:pt>
                <c:pt idx="61">
                  <c:v>1658</c:v>
                </c:pt>
                <c:pt idx="62">
                  <c:v>1659</c:v>
                </c:pt>
                <c:pt idx="63">
                  <c:v>1660</c:v>
                </c:pt>
                <c:pt idx="64">
                  <c:v>1661</c:v>
                </c:pt>
                <c:pt idx="65">
                  <c:v>1662</c:v>
                </c:pt>
                <c:pt idx="66">
                  <c:v>1663</c:v>
                </c:pt>
                <c:pt idx="67">
                  <c:v>1664</c:v>
                </c:pt>
                <c:pt idx="68">
                  <c:v>1665</c:v>
                </c:pt>
                <c:pt idx="69">
                  <c:v>1666</c:v>
                </c:pt>
                <c:pt idx="70">
                  <c:v>1667</c:v>
                </c:pt>
                <c:pt idx="71">
                  <c:v>1668</c:v>
                </c:pt>
                <c:pt idx="72">
                  <c:v>1669</c:v>
                </c:pt>
                <c:pt idx="73">
                  <c:v>1670</c:v>
                </c:pt>
                <c:pt idx="74">
                  <c:v>1671</c:v>
                </c:pt>
                <c:pt idx="75">
                  <c:v>1672</c:v>
                </c:pt>
                <c:pt idx="76">
                  <c:v>1673</c:v>
                </c:pt>
                <c:pt idx="77">
                  <c:v>1674</c:v>
                </c:pt>
                <c:pt idx="78">
                  <c:v>1675</c:v>
                </c:pt>
                <c:pt idx="79">
                  <c:v>1676</c:v>
                </c:pt>
                <c:pt idx="80">
                  <c:v>1677</c:v>
                </c:pt>
                <c:pt idx="81">
                  <c:v>1678</c:v>
                </c:pt>
                <c:pt idx="82">
                  <c:v>1679</c:v>
                </c:pt>
                <c:pt idx="83">
                  <c:v>1680</c:v>
                </c:pt>
                <c:pt idx="84">
                  <c:v>1681</c:v>
                </c:pt>
                <c:pt idx="85">
                  <c:v>1682</c:v>
                </c:pt>
                <c:pt idx="86">
                  <c:v>1683</c:v>
                </c:pt>
                <c:pt idx="87">
                  <c:v>1684</c:v>
                </c:pt>
                <c:pt idx="88">
                  <c:v>1685</c:v>
                </c:pt>
                <c:pt idx="89">
                  <c:v>1686</c:v>
                </c:pt>
                <c:pt idx="90">
                  <c:v>1687</c:v>
                </c:pt>
                <c:pt idx="91">
                  <c:v>1688</c:v>
                </c:pt>
                <c:pt idx="92">
                  <c:v>1689</c:v>
                </c:pt>
                <c:pt idx="93">
                  <c:v>1690</c:v>
                </c:pt>
                <c:pt idx="94">
                  <c:v>1691</c:v>
                </c:pt>
                <c:pt idx="95">
                  <c:v>1692</c:v>
                </c:pt>
                <c:pt idx="96">
                  <c:v>1693</c:v>
                </c:pt>
                <c:pt idx="97">
                  <c:v>1694</c:v>
                </c:pt>
                <c:pt idx="98">
                  <c:v>1695</c:v>
                </c:pt>
                <c:pt idx="99">
                  <c:v>1696</c:v>
                </c:pt>
                <c:pt idx="100">
                  <c:v>1697</c:v>
                </c:pt>
                <c:pt idx="101">
                  <c:v>1698</c:v>
                </c:pt>
                <c:pt idx="102">
                  <c:v>1699</c:v>
                </c:pt>
                <c:pt idx="103">
                  <c:v>1700</c:v>
                </c:pt>
                <c:pt idx="104">
                  <c:v>1701</c:v>
                </c:pt>
                <c:pt idx="105">
                  <c:v>1702</c:v>
                </c:pt>
                <c:pt idx="106">
                  <c:v>1703</c:v>
                </c:pt>
                <c:pt idx="107">
                  <c:v>1704</c:v>
                </c:pt>
                <c:pt idx="108">
                  <c:v>1705</c:v>
                </c:pt>
                <c:pt idx="109">
                  <c:v>1706</c:v>
                </c:pt>
                <c:pt idx="110">
                  <c:v>1707</c:v>
                </c:pt>
                <c:pt idx="111">
                  <c:v>1708</c:v>
                </c:pt>
                <c:pt idx="112">
                  <c:v>1709</c:v>
                </c:pt>
                <c:pt idx="113">
                  <c:v>1710</c:v>
                </c:pt>
                <c:pt idx="114">
                  <c:v>1711</c:v>
                </c:pt>
                <c:pt idx="115">
                  <c:v>1712</c:v>
                </c:pt>
                <c:pt idx="116">
                  <c:v>1713</c:v>
                </c:pt>
                <c:pt idx="117">
                  <c:v>1714</c:v>
                </c:pt>
                <c:pt idx="118">
                  <c:v>1715</c:v>
                </c:pt>
                <c:pt idx="119">
                  <c:v>1716</c:v>
                </c:pt>
                <c:pt idx="120">
                  <c:v>1717</c:v>
                </c:pt>
                <c:pt idx="121">
                  <c:v>1718</c:v>
                </c:pt>
                <c:pt idx="122">
                  <c:v>1719</c:v>
                </c:pt>
                <c:pt idx="123">
                  <c:v>1720</c:v>
                </c:pt>
                <c:pt idx="124">
                  <c:v>1721</c:v>
                </c:pt>
                <c:pt idx="125">
                  <c:v>1722</c:v>
                </c:pt>
                <c:pt idx="126">
                  <c:v>1723</c:v>
                </c:pt>
                <c:pt idx="127">
                  <c:v>1724</c:v>
                </c:pt>
                <c:pt idx="128">
                  <c:v>1725</c:v>
                </c:pt>
                <c:pt idx="129">
                  <c:v>1726</c:v>
                </c:pt>
                <c:pt idx="130">
                  <c:v>1727</c:v>
                </c:pt>
                <c:pt idx="131">
                  <c:v>1728</c:v>
                </c:pt>
                <c:pt idx="132">
                  <c:v>1729</c:v>
                </c:pt>
                <c:pt idx="133">
                  <c:v>1730</c:v>
                </c:pt>
                <c:pt idx="134">
                  <c:v>1731</c:v>
                </c:pt>
                <c:pt idx="135">
                  <c:v>1732</c:v>
                </c:pt>
                <c:pt idx="136">
                  <c:v>1733</c:v>
                </c:pt>
                <c:pt idx="137">
                  <c:v>1734</c:v>
                </c:pt>
                <c:pt idx="138">
                  <c:v>1735</c:v>
                </c:pt>
                <c:pt idx="139">
                  <c:v>1736</c:v>
                </c:pt>
                <c:pt idx="140">
                  <c:v>1737</c:v>
                </c:pt>
                <c:pt idx="141">
                  <c:v>1738</c:v>
                </c:pt>
                <c:pt idx="142">
                  <c:v>1739</c:v>
                </c:pt>
                <c:pt idx="143">
                  <c:v>1740</c:v>
                </c:pt>
                <c:pt idx="144">
                  <c:v>1741</c:v>
                </c:pt>
                <c:pt idx="145">
                  <c:v>1742</c:v>
                </c:pt>
                <c:pt idx="146">
                  <c:v>1743</c:v>
                </c:pt>
                <c:pt idx="147">
                  <c:v>1744</c:v>
                </c:pt>
                <c:pt idx="148">
                  <c:v>1745</c:v>
                </c:pt>
                <c:pt idx="149">
                  <c:v>1746</c:v>
                </c:pt>
                <c:pt idx="150">
                  <c:v>1747</c:v>
                </c:pt>
                <c:pt idx="151">
                  <c:v>1748</c:v>
                </c:pt>
                <c:pt idx="152">
                  <c:v>1749</c:v>
                </c:pt>
                <c:pt idx="153">
                  <c:v>1750</c:v>
                </c:pt>
                <c:pt idx="154">
                  <c:v>1751</c:v>
                </c:pt>
                <c:pt idx="155">
                  <c:v>1752</c:v>
                </c:pt>
                <c:pt idx="156">
                  <c:v>1753</c:v>
                </c:pt>
                <c:pt idx="157">
                  <c:v>1754</c:v>
                </c:pt>
                <c:pt idx="158">
                  <c:v>1755</c:v>
                </c:pt>
                <c:pt idx="159">
                  <c:v>1756</c:v>
                </c:pt>
                <c:pt idx="160">
                  <c:v>1757</c:v>
                </c:pt>
                <c:pt idx="161">
                  <c:v>1758</c:v>
                </c:pt>
                <c:pt idx="162">
                  <c:v>1759</c:v>
                </c:pt>
                <c:pt idx="163">
                  <c:v>1760</c:v>
                </c:pt>
                <c:pt idx="164">
                  <c:v>1761</c:v>
                </c:pt>
                <c:pt idx="165">
                  <c:v>1762</c:v>
                </c:pt>
                <c:pt idx="166">
                  <c:v>1763</c:v>
                </c:pt>
                <c:pt idx="167">
                  <c:v>1764</c:v>
                </c:pt>
                <c:pt idx="168">
                  <c:v>1765</c:v>
                </c:pt>
                <c:pt idx="169">
                  <c:v>1766</c:v>
                </c:pt>
                <c:pt idx="170">
                  <c:v>1767</c:v>
                </c:pt>
                <c:pt idx="171">
                  <c:v>1768</c:v>
                </c:pt>
                <c:pt idx="172">
                  <c:v>1769</c:v>
                </c:pt>
                <c:pt idx="173">
                  <c:v>1770</c:v>
                </c:pt>
                <c:pt idx="174">
                  <c:v>1771</c:v>
                </c:pt>
                <c:pt idx="175">
                  <c:v>1772</c:v>
                </c:pt>
                <c:pt idx="176">
                  <c:v>1773</c:v>
                </c:pt>
                <c:pt idx="177">
                  <c:v>1774</c:v>
                </c:pt>
                <c:pt idx="178">
                  <c:v>1775</c:v>
                </c:pt>
                <c:pt idx="179">
                  <c:v>1776</c:v>
                </c:pt>
                <c:pt idx="180">
                  <c:v>1777</c:v>
                </c:pt>
                <c:pt idx="181">
                  <c:v>1778</c:v>
                </c:pt>
                <c:pt idx="182">
                  <c:v>1779</c:v>
                </c:pt>
                <c:pt idx="183">
                  <c:v>1780</c:v>
                </c:pt>
                <c:pt idx="184">
                  <c:v>1781</c:v>
                </c:pt>
                <c:pt idx="185">
                  <c:v>1782</c:v>
                </c:pt>
                <c:pt idx="186">
                  <c:v>1783</c:v>
                </c:pt>
                <c:pt idx="187">
                  <c:v>1784</c:v>
                </c:pt>
                <c:pt idx="188">
                  <c:v>1785</c:v>
                </c:pt>
                <c:pt idx="189">
                  <c:v>1786</c:v>
                </c:pt>
                <c:pt idx="190">
                  <c:v>1787</c:v>
                </c:pt>
                <c:pt idx="191">
                  <c:v>1788</c:v>
                </c:pt>
                <c:pt idx="192">
                  <c:v>1789</c:v>
                </c:pt>
                <c:pt idx="193">
                  <c:v>1790</c:v>
                </c:pt>
                <c:pt idx="194">
                  <c:v>1791</c:v>
                </c:pt>
                <c:pt idx="195">
                  <c:v>1792</c:v>
                </c:pt>
                <c:pt idx="196">
                  <c:v>1793</c:v>
                </c:pt>
                <c:pt idx="197">
                  <c:v>1794</c:v>
                </c:pt>
                <c:pt idx="198">
                  <c:v>1795</c:v>
                </c:pt>
                <c:pt idx="199">
                  <c:v>1796</c:v>
                </c:pt>
                <c:pt idx="200">
                  <c:v>1797</c:v>
                </c:pt>
                <c:pt idx="201">
                  <c:v>1798</c:v>
                </c:pt>
                <c:pt idx="202">
                  <c:v>1799</c:v>
                </c:pt>
                <c:pt idx="203">
                  <c:v>1800</c:v>
                </c:pt>
                <c:pt idx="204">
                  <c:v>1801</c:v>
                </c:pt>
                <c:pt idx="205">
                  <c:v>1802</c:v>
                </c:pt>
                <c:pt idx="206">
                  <c:v>1803</c:v>
                </c:pt>
                <c:pt idx="207">
                  <c:v>1804</c:v>
                </c:pt>
              </c:numCache>
            </c:numRef>
          </c:xVal>
          <c:yVal>
            <c:numRef>
              <c:f>Graph!$G$1599:$G$1804</c:f>
              <c:numCache>
                <c:formatCode>General</c:formatCode>
                <c:ptCount val="20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A99-4422-9E66-C9F476D5BA0F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Graph!$A$1598:$A$1805</c:f>
              <c:numCache>
                <c:formatCode>General</c:formatCode>
                <c:ptCount val="208"/>
                <c:pt idx="0">
                  <c:v>1597</c:v>
                </c:pt>
                <c:pt idx="1">
                  <c:v>1598</c:v>
                </c:pt>
                <c:pt idx="2">
                  <c:v>1599</c:v>
                </c:pt>
                <c:pt idx="3">
                  <c:v>1600</c:v>
                </c:pt>
                <c:pt idx="4">
                  <c:v>1601</c:v>
                </c:pt>
                <c:pt idx="5">
                  <c:v>1602</c:v>
                </c:pt>
                <c:pt idx="6">
                  <c:v>1603</c:v>
                </c:pt>
                <c:pt idx="7">
                  <c:v>1604</c:v>
                </c:pt>
                <c:pt idx="8">
                  <c:v>1605</c:v>
                </c:pt>
                <c:pt idx="9">
                  <c:v>1606</c:v>
                </c:pt>
                <c:pt idx="10">
                  <c:v>1607</c:v>
                </c:pt>
                <c:pt idx="11">
                  <c:v>1608</c:v>
                </c:pt>
                <c:pt idx="12">
                  <c:v>1609</c:v>
                </c:pt>
                <c:pt idx="13">
                  <c:v>1610</c:v>
                </c:pt>
                <c:pt idx="14">
                  <c:v>1611</c:v>
                </c:pt>
                <c:pt idx="15">
                  <c:v>1612</c:v>
                </c:pt>
                <c:pt idx="16">
                  <c:v>1613</c:v>
                </c:pt>
                <c:pt idx="17">
                  <c:v>1614</c:v>
                </c:pt>
                <c:pt idx="18">
                  <c:v>1615</c:v>
                </c:pt>
                <c:pt idx="19">
                  <c:v>1616</c:v>
                </c:pt>
                <c:pt idx="20">
                  <c:v>1617</c:v>
                </c:pt>
                <c:pt idx="21">
                  <c:v>1618</c:v>
                </c:pt>
                <c:pt idx="22">
                  <c:v>1619</c:v>
                </c:pt>
                <c:pt idx="23">
                  <c:v>1620</c:v>
                </c:pt>
                <c:pt idx="24">
                  <c:v>1621</c:v>
                </c:pt>
                <c:pt idx="25">
                  <c:v>1622</c:v>
                </c:pt>
                <c:pt idx="26">
                  <c:v>1623</c:v>
                </c:pt>
                <c:pt idx="27">
                  <c:v>1624</c:v>
                </c:pt>
                <c:pt idx="28">
                  <c:v>1625</c:v>
                </c:pt>
                <c:pt idx="29">
                  <c:v>1626</c:v>
                </c:pt>
                <c:pt idx="30">
                  <c:v>1627</c:v>
                </c:pt>
                <c:pt idx="31">
                  <c:v>1628</c:v>
                </c:pt>
                <c:pt idx="32">
                  <c:v>1629</c:v>
                </c:pt>
                <c:pt idx="33">
                  <c:v>1630</c:v>
                </c:pt>
                <c:pt idx="34">
                  <c:v>1631</c:v>
                </c:pt>
                <c:pt idx="35">
                  <c:v>1632</c:v>
                </c:pt>
                <c:pt idx="36">
                  <c:v>1633</c:v>
                </c:pt>
                <c:pt idx="37">
                  <c:v>1634</c:v>
                </c:pt>
                <c:pt idx="38">
                  <c:v>1635</c:v>
                </c:pt>
                <c:pt idx="39">
                  <c:v>1636</c:v>
                </c:pt>
                <c:pt idx="40">
                  <c:v>1637</c:v>
                </c:pt>
                <c:pt idx="41">
                  <c:v>1638</c:v>
                </c:pt>
                <c:pt idx="42">
                  <c:v>1639</c:v>
                </c:pt>
                <c:pt idx="43">
                  <c:v>1640</c:v>
                </c:pt>
                <c:pt idx="44">
                  <c:v>1641</c:v>
                </c:pt>
                <c:pt idx="45">
                  <c:v>1642</c:v>
                </c:pt>
                <c:pt idx="46">
                  <c:v>1643</c:v>
                </c:pt>
                <c:pt idx="47">
                  <c:v>1644</c:v>
                </c:pt>
                <c:pt idx="48">
                  <c:v>1645</c:v>
                </c:pt>
                <c:pt idx="49">
                  <c:v>1646</c:v>
                </c:pt>
                <c:pt idx="50">
                  <c:v>1647</c:v>
                </c:pt>
                <c:pt idx="51">
                  <c:v>1648</c:v>
                </c:pt>
                <c:pt idx="52">
                  <c:v>1649</c:v>
                </c:pt>
                <c:pt idx="53">
                  <c:v>1650</c:v>
                </c:pt>
                <c:pt idx="54">
                  <c:v>1651</c:v>
                </c:pt>
                <c:pt idx="55">
                  <c:v>1652</c:v>
                </c:pt>
                <c:pt idx="56">
                  <c:v>1653</c:v>
                </c:pt>
                <c:pt idx="57">
                  <c:v>1654</c:v>
                </c:pt>
                <c:pt idx="58">
                  <c:v>1655</c:v>
                </c:pt>
                <c:pt idx="59">
                  <c:v>1656</c:v>
                </c:pt>
                <c:pt idx="60">
                  <c:v>1657</c:v>
                </c:pt>
                <c:pt idx="61">
                  <c:v>1658</c:v>
                </c:pt>
                <c:pt idx="62">
                  <c:v>1659</c:v>
                </c:pt>
                <c:pt idx="63">
                  <c:v>1660</c:v>
                </c:pt>
                <c:pt idx="64">
                  <c:v>1661</c:v>
                </c:pt>
                <c:pt idx="65">
                  <c:v>1662</c:v>
                </c:pt>
                <c:pt idx="66">
                  <c:v>1663</c:v>
                </c:pt>
                <c:pt idx="67">
                  <c:v>1664</c:v>
                </c:pt>
                <c:pt idx="68">
                  <c:v>1665</c:v>
                </c:pt>
                <c:pt idx="69">
                  <c:v>1666</c:v>
                </c:pt>
                <c:pt idx="70">
                  <c:v>1667</c:v>
                </c:pt>
                <c:pt idx="71">
                  <c:v>1668</c:v>
                </c:pt>
                <c:pt idx="72">
                  <c:v>1669</c:v>
                </c:pt>
                <c:pt idx="73">
                  <c:v>1670</c:v>
                </c:pt>
                <c:pt idx="74">
                  <c:v>1671</c:v>
                </c:pt>
                <c:pt idx="75">
                  <c:v>1672</c:v>
                </c:pt>
                <c:pt idx="76">
                  <c:v>1673</c:v>
                </c:pt>
                <c:pt idx="77">
                  <c:v>1674</c:v>
                </c:pt>
                <c:pt idx="78">
                  <c:v>1675</c:v>
                </c:pt>
                <c:pt idx="79">
                  <c:v>1676</c:v>
                </c:pt>
                <c:pt idx="80">
                  <c:v>1677</c:v>
                </c:pt>
                <c:pt idx="81">
                  <c:v>1678</c:v>
                </c:pt>
                <c:pt idx="82">
                  <c:v>1679</c:v>
                </c:pt>
                <c:pt idx="83">
                  <c:v>1680</c:v>
                </c:pt>
                <c:pt idx="84">
                  <c:v>1681</c:v>
                </c:pt>
                <c:pt idx="85">
                  <c:v>1682</c:v>
                </c:pt>
                <c:pt idx="86">
                  <c:v>1683</c:v>
                </c:pt>
                <c:pt idx="87">
                  <c:v>1684</c:v>
                </c:pt>
                <c:pt idx="88">
                  <c:v>1685</c:v>
                </c:pt>
                <c:pt idx="89">
                  <c:v>1686</c:v>
                </c:pt>
                <c:pt idx="90">
                  <c:v>1687</c:v>
                </c:pt>
                <c:pt idx="91">
                  <c:v>1688</c:v>
                </c:pt>
                <c:pt idx="92">
                  <c:v>1689</c:v>
                </c:pt>
                <c:pt idx="93">
                  <c:v>1690</c:v>
                </c:pt>
                <c:pt idx="94">
                  <c:v>1691</c:v>
                </c:pt>
                <c:pt idx="95">
                  <c:v>1692</c:v>
                </c:pt>
                <c:pt idx="96">
                  <c:v>1693</c:v>
                </c:pt>
                <c:pt idx="97">
                  <c:v>1694</c:v>
                </c:pt>
                <c:pt idx="98">
                  <c:v>1695</c:v>
                </c:pt>
                <c:pt idx="99">
                  <c:v>1696</c:v>
                </c:pt>
                <c:pt idx="100">
                  <c:v>1697</c:v>
                </c:pt>
                <c:pt idx="101">
                  <c:v>1698</c:v>
                </c:pt>
                <c:pt idx="102">
                  <c:v>1699</c:v>
                </c:pt>
                <c:pt idx="103">
                  <c:v>1700</c:v>
                </c:pt>
                <c:pt idx="104">
                  <c:v>1701</c:v>
                </c:pt>
                <c:pt idx="105">
                  <c:v>1702</c:v>
                </c:pt>
                <c:pt idx="106">
                  <c:v>1703</c:v>
                </c:pt>
                <c:pt idx="107">
                  <c:v>1704</c:v>
                </c:pt>
                <c:pt idx="108">
                  <c:v>1705</c:v>
                </c:pt>
                <c:pt idx="109">
                  <c:v>1706</c:v>
                </c:pt>
                <c:pt idx="110">
                  <c:v>1707</c:v>
                </c:pt>
                <c:pt idx="111">
                  <c:v>1708</c:v>
                </c:pt>
                <c:pt idx="112">
                  <c:v>1709</c:v>
                </c:pt>
                <c:pt idx="113">
                  <c:v>1710</c:v>
                </c:pt>
                <c:pt idx="114">
                  <c:v>1711</c:v>
                </c:pt>
                <c:pt idx="115">
                  <c:v>1712</c:v>
                </c:pt>
                <c:pt idx="116">
                  <c:v>1713</c:v>
                </c:pt>
                <c:pt idx="117">
                  <c:v>1714</c:v>
                </c:pt>
                <c:pt idx="118">
                  <c:v>1715</c:v>
                </c:pt>
                <c:pt idx="119">
                  <c:v>1716</c:v>
                </c:pt>
                <c:pt idx="120">
                  <c:v>1717</c:v>
                </c:pt>
                <c:pt idx="121">
                  <c:v>1718</c:v>
                </c:pt>
                <c:pt idx="122">
                  <c:v>1719</c:v>
                </c:pt>
                <c:pt idx="123">
                  <c:v>1720</c:v>
                </c:pt>
                <c:pt idx="124">
                  <c:v>1721</c:v>
                </c:pt>
                <c:pt idx="125">
                  <c:v>1722</c:v>
                </c:pt>
                <c:pt idx="126">
                  <c:v>1723</c:v>
                </c:pt>
                <c:pt idx="127">
                  <c:v>1724</c:v>
                </c:pt>
                <c:pt idx="128">
                  <c:v>1725</c:v>
                </c:pt>
                <c:pt idx="129">
                  <c:v>1726</c:v>
                </c:pt>
                <c:pt idx="130">
                  <c:v>1727</c:v>
                </c:pt>
                <c:pt idx="131">
                  <c:v>1728</c:v>
                </c:pt>
                <c:pt idx="132">
                  <c:v>1729</c:v>
                </c:pt>
                <c:pt idx="133">
                  <c:v>1730</c:v>
                </c:pt>
                <c:pt idx="134">
                  <c:v>1731</c:v>
                </c:pt>
                <c:pt idx="135">
                  <c:v>1732</c:v>
                </c:pt>
                <c:pt idx="136">
                  <c:v>1733</c:v>
                </c:pt>
                <c:pt idx="137">
                  <c:v>1734</c:v>
                </c:pt>
                <c:pt idx="138">
                  <c:v>1735</c:v>
                </c:pt>
                <c:pt idx="139">
                  <c:v>1736</c:v>
                </c:pt>
                <c:pt idx="140">
                  <c:v>1737</c:v>
                </c:pt>
                <c:pt idx="141">
                  <c:v>1738</c:v>
                </c:pt>
                <c:pt idx="142">
                  <c:v>1739</c:v>
                </c:pt>
                <c:pt idx="143">
                  <c:v>1740</c:v>
                </c:pt>
                <c:pt idx="144">
                  <c:v>1741</c:v>
                </c:pt>
                <c:pt idx="145">
                  <c:v>1742</c:v>
                </c:pt>
                <c:pt idx="146">
                  <c:v>1743</c:v>
                </c:pt>
                <c:pt idx="147">
                  <c:v>1744</c:v>
                </c:pt>
                <c:pt idx="148">
                  <c:v>1745</c:v>
                </c:pt>
                <c:pt idx="149">
                  <c:v>1746</c:v>
                </c:pt>
                <c:pt idx="150">
                  <c:v>1747</c:v>
                </c:pt>
                <c:pt idx="151">
                  <c:v>1748</c:v>
                </c:pt>
                <c:pt idx="152">
                  <c:v>1749</c:v>
                </c:pt>
                <c:pt idx="153">
                  <c:v>1750</c:v>
                </c:pt>
                <c:pt idx="154">
                  <c:v>1751</c:v>
                </c:pt>
                <c:pt idx="155">
                  <c:v>1752</c:v>
                </c:pt>
                <c:pt idx="156">
                  <c:v>1753</c:v>
                </c:pt>
                <c:pt idx="157">
                  <c:v>1754</c:v>
                </c:pt>
                <c:pt idx="158">
                  <c:v>1755</c:v>
                </c:pt>
                <c:pt idx="159">
                  <c:v>1756</c:v>
                </c:pt>
                <c:pt idx="160">
                  <c:v>1757</c:v>
                </c:pt>
                <c:pt idx="161">
                  <c:v>1758</c:v>
                </c:pt>
                <c:pt idx="162">
                  <c:v>1759</c:v>
                </c:pt>
                <c:pt idx="163">
                  <c:v>1760</c:v>
                </c:pt>
                <c:pt idx="164">
                  <c:v>1761</c:v>
                </c:pt>
                <c:pt idx="165">
                  <c:v>1762</c:v>
                </c:pt>
                <c:pt idx="166">
                  <c:v>1763</c:v>
                </c:pt>
                <c:pt idx="167">
                  <c:v>1764</c:v>
                </c:pt>
                <c:pt idx="168">
                  <c:v>1765</c:v>
                </c:pt>
                <c:pt idx="169">
                  <c:v>1766</c:v>
                </c:pt>
                <c:pt idx="170">
                  <c:v>1767</c:v>
                </c:pt>
                <c:pt idx="171">
                  <c:v>1768</c:v>
                </c:pt>
                <c:pt idx="172">
                  <c:v>1769</c:v>
                </c:pt>
                <c:pt idx="173">
                  <c:v>1770</c:v>
                </c:pt>
                <c:pt idx="174">
                  <c:v>1771</c:v>
                </c:pt>
                <c:pt idx="175">
                  <c:v>1772</c:v>
                </c:pt>
                <c:pt idx="176">
                  <c:v>1773</c:v>
                </c:pt>
                <c:pt idx="177">
                  <c:v>1774</c:v>
                </c:pt>
                <c:pt idx="178">
                  <c:v>1775</c:v>
                </c:pt>
                <c:pt idx="179">
                  <c:v>1776</c:v>
                </c:pt>
                <c:pt idx="180">
                  <c:v>1777</c:v>
                </c:pt>
                <c:pt idx="181">
                  <c:v>1778</c:v>
                </c:pt>
                <c:pt idx="182">
                  <c:v>1779</c:v>
                </c:pt>
                <c:pt idx="183">
                  <c:v>1780</c:v>
                </c:pt>
                <c:pt idx="184">
                  <c:v>1781</c:v>
                </c:pt>
                <c:pt idx="185">
                  <c:v>1782</c:v>
                </c:pt>
                <c:pt idx="186">
                  <c:v>1783</c:v>
                </c:pt>
                <c:pt idx="187">
                  <c:v>1784</c:v>
                </c:pt>
                <c:pt idx="188">
                  <c:v>1785</c:v>
                </c:pt>
                <c:pt idx="189">
                  <c:v>1786</c:v>
                </c:pt>
                <c:pt idx="190">
                  <c:v>1787</c:v>
                </c:pt>
                <c:pt idx="191">
                  <c:v>1788</c:v>
                </c:pt>
                <c:pt idx="192">
                  <c:v>1789</c:v>
                </c:pt>
                <c:pt idx="193">
                  <c:v>1790</c:v>
                </c:pt>
                <c:pt idx="194">
                  <c:v>1791</c:v>
                </c:pt>
                <c:pt idx="195">
                  <c:v>1792</c:v>
                </c:pt>
                <c:pt idx="196">
                  <c:v>1793</c:v>
                </c:pt>
                <c:pt idx="197">
                  <c:v>1794</c:v>
                </c:pt>
                <c:pt idx="198">
                  <c:v>1795</c:v>
                </c:pt>
                <c:pt idx="199">
                  <c:v>1796</c:v>
                </c:pt>
                <c:pt idx="200">
                  <c:v>1797</c:v>
                </c:pt>
                <c:pt idx="201">
                  <c:v>1798</c:v>
                </c:pt>
                <c:pt idx="202">
                  <c:v>1799</c:v>
                </c:pt>
                <c:pt idx="203">
                  <c:v>1800</c:v>
                </c:pt>
                <c:pt idx="204">
                  <c:v>1801</c:v>
                </c:pt>
                <c:pt idx="205">
                  <c:v>1802</c:v>
                </c:pt>
                <c:pt idx="206">
                  <c:v>1803</c:v>
                </c:pt>
                <c:pt idx="207">
                  <c:v>1804</c:v>
                </c:pt>
              </c:numCache>
            </c:numRef>
          </c:xVal>
          <c:yVal>
            <c:numRef>
              <c:f>Graph!$H$1599:$H$1804</c:f>
              <c:numCache>
                <c:formatCode>General</c:formatCode>
                <c:ptCount val="20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A99-4422-9E66-C9F476D5B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534256"/>
        <c:axId val="1296534736"/>
      </c:scatterChart>
      <c:valAx>
        <c:axId val="1296534256"/>
        <c:scaling>
          <c:orientation val="minMax"/>
          <c:max val="1804"/>
          <c:min val="1597"/>
        </c:scaling>
        <c:delete val="0"/>
        <c:axPos val="b"/>
        <c:numFmt formatCode="General" sourceLinked="1"/>
        <c:majorTickMark val="out"/>
        <c:minorTickMark val="none"/>
        <c:tickLblPos val="nextTo"/>
        <c:crossAx val="1296534736"/>
        <c:crosses val="autoZero"/>
        <c:crossBetween val="midCat"/>
      </c:valAx>
      <c:valAx>
        <c:axId val="12965347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965342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9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Graph!$A$1808:$A$2026</c:f>
              <c:numCache>
                <c:formatCode>General</c:formatCode>
                <c:ptCount val="219"/>
                <c:pt idx="0">
                  <c:v>1816</c:v>
                </c:pt>
                <c:pt idx="1">
                  <c:v>1817</c:v>
                </c:pt>
                <c:pt idx="2">
                  <c:v>1818</c:v>
                </c:pt>
                <c:pt idx="3">
                  <c:v>1819</c:v>
                </c:pt>
                <c:pt idx="4">
                  <c:v>1820</c:v>
                </c:pt>
                <c:pt idx="5">
                  <c:v>1821</c:v>
                </c:pt>
                <c:pt idx="6">
                  <c:v>1822</c:v>
                </c:pt>
                <c:pt idx="7">
                  <c:v>1823</c:v>
                </c:pt>
                <c:pt idx="8">
                  <c:v>1824</c:v>
                </c:pt>
                <c:pt idx="9">
                  <c:v>1825</c:v>
                </c:pt>
                <c:pt idx="10">
                  <c:v>1826</c:v>
                </c:pt>
                <c:pt idx="11">
                  <c:v>1827</c:v>
                </c:pt>
                <c:pt idx="12">
                  <c:v>1828</c:v>
                </c:pt>
                <c:pt idx="13">
                  <c:v>1829</c:v>
                </c:pt>
                <c:pt idx="14">
                  <c:v>1830</c:v>
                </c:pt>
                <c:pt idx="15">
                  <c:v>1831</c:v>
                </c:pt>
                <c:pt idx="16">
                  <c:v>1832</c:v>
                </c:pt>
                <c:pt idx="17">
                  <c:v>1833</c:v>
                </c:pt>
                <c:pt idx="18">
                  <c:v>1834</c:v>
                </c:pt>
                <c:pt idx="19">
                  <c:v>1835</c:v>
                </c:pt>
                <c:pt idx="20">
                  <c:v>1836</c:v>
                </c:pt>
                <c:pt idx="21">
                  <c:v>1837</c:v>
                </c:pt>
                <c:pt idx="22">
                  <c:v>1838</c:v>
                </c:pt>
                <c:pt idx="23">
                  <c:v>1839</c:v>
                </c:pt>
                <c:pt idx="24">
                  <c:v>1840</c:v>
                </c:pt>
                <c:pt idx="25">
                  <c:v>1841</c:v>
                </c:pt>
                <c:pt idx="26">
                  <c:v>1842</c:v>
                </c:pt>
                <c:pt idx="27">
                  <c:v>1843</c:v>
                </c:pt>
                <c:pt idx="28">
                  <c:v>1844</c:v>
                </c:pt>
                <c:pt idx="29">
                  <c:v>1845</c:v>
                </c:pt>
                <c:pt idx="30">
                  <c:v>1846</c:v>
                </c:pt>
                <c:pt idx="31">
                  <c:v>1847</c:v>
                </c:pt>
                <c:pt idx="32">
                  <c:v>1848</c:v>
                </c:pt>
                <c:pt idx="33">
                  <c:v>1849</c:v>
                </c:pt>
                <c:pt idx="34">
                  <c:v>1850</c:v>
                </c:pt>
                <c:pt idx="35">
                  <c:v>1851</c:v>
                </c:pt>
                <c:pt idx="36">
                  <c:v>1852</c:v>
                </c:pt>
                <c:pt idx="37">
                  <c:v>1853</c:v>
                </c:pt>
                <c:pt idx="38">
                  <c:v>1854</c:v>
                </c:pt>
                <c:pt idx="39">
                  <c:v>1855</c:v>
                </c:pt>
                <c:pt idx="40">
                  <c:v>1856</c:v>
                </c:pt>
                <c:pt idx="41">
                  <c:v>1857</c:v>
                </c:pt>
                <c:pt idx="42">
                  <c:v>1858</c:v>
                </c:pt>
                <c:pt idx="43">
                  <c:v>1859</c:v>
                </c:pt>
                <c:pt idx="44">
                  <c:v>1860</c:v>
                </c:pt>
                <c:pt idx="45">
                  <c:v>1861</c:v>
                </c:pt>
                <c:pt idx="46">
                  <c:v>1862</c:v>
                </c:pt>
                <c:pt idx="47">
                  <c:v>1863</c:v>
                </c:pt>
                <c:pt idx="48">
                  <c:v>1864</c:v>
                </c:pt>
                <c:pt idx="49">
                  <c:v>1865</c:v>
                </c:pt>
                <c:pt idx="50">
                  <c:v>1866</c:v>
                </c:pt>
                <c:pt idx="51">
                  <c:v>1867</c:v>
                </c:pt>
                <c:pt idx="52">
                  <c:v>1868</c:v>
                </c:pt>
                <c:pt idx="53">
                  <c:v>1869</c:v>
                </c:pt>
                <c:pt idx="54">
                  <c:v>1870</c:v>
                </c:pt>
                <c:pt idx="55">
                  <c:v>1871</c:v>
                </c:pt>
                <c:pt idx="56">
                  <c:v>1872</c:v>
                </c:pt>
                <c:pt idx="57">
                  <c:v>1873</c:v>
                </c:pt>
                <c:pt idx="58">
                  <c:v>1874</c:v>
                </c:pt>
                <c:pt idx="59">
                  <c:v>1875</c:v>
                </c:pt>
                <c:pt idx="60">
                  <c:v>1876</c:v>
                </c:pt>
                <c:pt idx="61">
                  <c:v>1877</c:v>
                </c:pt>
                <c:pt idx="62">
                  <c:v>1878</c:v>
                </c:pt>
                <c:pt idx="63">
                  <c:v>1879</c:v>
                </c:pt>
                <c:pt idx="64">
                  <c:v>1880</c:v>
                </c:pt>
                <c:pt idx="65">
                  <c:v>1881</c:v>
                </c:pt>
                <c:pt idx="66">
                  <c:v>1882</c:v>
                </c:pt>
                <c:pt idx="67">
                  <c:v>1883</c:v>
                </c:pt>
                <c:pt idx="68">
                  <c:v>1884</c:v>
                </c:pt>
                <c:pt idx="69">
                  <c:v>1885</c:v>
                </c:pt>
                <c:pt idx="70">
                  <c:v>1886</c:v>
                </c:pt>
                <c:pt idx="71">
                  <c:v>1887</c:v>
                </c:pt>
                <c:pt idx="72">
                  <c:v>1888</c:v>
                </c:pt>
                <c:pt idx="73">
                  <c:v>1889</c:v>
                </c:pt>
                <c:pt idx="74">
                  <c:v>1890</c:v>
                </c:pt>
                <c:pt idx="75">
                  <c:v>1891</c:v>
                </c:pt>
                <c:pt idx="76">
                  <c:v>1892</c:v>
                </c:pt>
                <c:pt idx="77">
                  <c:v>1893</c:v>
                </c:pt>
                <c:pt idx="78">
                  <c:v>1894</c:v>
                </c:pt>
                <c:pt idx="79">
                  <c:v>1895</c:v>
                </c:pt>
                <c:pt idx="80">
                  <c:v>1896</c:v>
                </c:pt>
                <c:pt idx="81">
                  <c:v>1897</c:v>
                </c:pt>
                <c:pt idx="82">
                  <c:v>1898</c:v>
                </c:pt>
                <c:pt idx="83">
                  <c:v>1899</c:v>
                </c:pt>
                <c:pt idx="84">
                  <c:v>1900</c:v>
                </c:pt>
                <c:pt idx="85">
                  <c:v>1901</c:v>
                </c:pt>
                <c:pt idx="86">
                  <c:v>1902</c:v>
                </c:pt>
                <c:pt idx="87">
                  <c:v>1903</c:v>
                </c:pt>
                <c:pt idx="88">
                  <c:v>1904</c:v>
                </c:pt>
                <c:pt idx="89">
                  <c:v>1905</c:v>
                </c:pt>
                <c:pt idx="90">
                  <c:v>1906</c:v>
                </c:pt>
                <c:pt idx="91">
                  <c:v>1907</c:v>
                </c:pt>
                <c:pt idx="92">
                  <c:v>1908</c:v>
                </c:pt>
                <c:pt idx="93">
                  <c:v>1909</c:v>
                </c:pt>
                <c:pt idx="94">
                  <c:v>1910</c:v>
                </c:pt>
                <c:pt idx="95">
                  <c:v>1911</c:v>
                </c:pt>
                <c:pt idx="96">
                  <c:v>1912</c:v>
                </c:pt>
                <c:pt idx="97">
                  <c:v>1913</c:v>
                </c:pt>
                <c:pt idx="98">
                  <c:v>1914</c:v>
                </c:pt>
                <c:pt idx="99">
                  <c:v>1915</c:v>
                </c:pt>
                <c:pt idx="100">
                  <c:v>1916</c:v>
                </c:pt>
                <c:pt idx="101">
                  <c:v>1917</c:v>
                </c:pt>
                <c:pt idx="102">
                  <c:v>1918</c:v>
                </c:pt>
                <c:pt idx="103">
                  <c:v>1919</c:v>
                </c:pt>
                <c:pt idx="104">
                  <c:v>1920</c:v>
                </c:pt>
                <c:pt idx="105">
                  <c:v>1921</c:v>
                </c:pt>
                <c:pt idx="106">
                  <c:v>1922</c:v>
                </c:pt>
                <c:pt idx="107">
                  <c:v>1923</c:v>
                </c:pt>
                <c:pt idx="108">
                  <c:v>1924</c:v>
                </c:pt>
                <c:pt idx="109">
                  <c:v>1925</c:v>
                </c:pt>
                <c:pt idx="110">
                  <c:v>1926</c:v>
                </c:pt>
                <c:pt idx="111">
                  <c:v>1927</c:v>
                </c:pt>
                <c:pt idx="112">
                  <c:v>1928</c:v>
                </c:pt>
                <c:pt idx="113">
                  <c:v>1929</c:v>
                </c:pt>
                <c:pt idx="114">
                  <c:v>1930</c:v>
                </c:pt>
                <c:pt idx="115">
                  <c:v>1931</c:v>
                </c:pt>
                <c:pt idx="116">
                  <c:v>1932</c:v>
                </c:pt>
                <c:pt idx="117">
                  <c:v>1933</c:v>
                </c:pt>
                <c:pt idx="118">
                  <c:v>1934</c:v>
                </c:pt>
                <c:pt idx="119">
                  <c:v>1935</c:v>
                </c:pt>
                <c:pt idx="120">
                  <c:v>1936</c:v>
                </c:pt>
                <c:pt idx="121">
                  <c:v>1937</c:v>
                </c:pt>
                <c:pt idx="122">
                  <c:v>1938</c:v>
                </c:pt>
                <c:pt idx="123">
                  <c:v>1939</c:v>
                </c:pt>
                <c:pt idx="124">
                  <c:v>1940</c:v>
                </c:pt>
                <c:pt idx="125">
                  <c:v>1941</c:v>
                </c:pt>
                <c:pt idx="126">
                  <c:v>1942</c:v>
                </c:pt>
                <c:pt idx="127">
                  <c:v>1943</c:v>
                </c:pt>
                <c:pt idx="128">
                  <c:v>1944</c:v>
                </c:pt>
                <c:pt idx="129">
                  <c:v>1945</c:v>
                </c:pt>
                <c:pt idx="130">
                  <c:v>1946</c:v>
                </c:pt>
                <c:pt idx="131">
                  <c:v>1947</c:v>
                </c:pt>
                <c:pt idx="132">
                  <c:v>1948</c:v>
                </c:pt>
                <c:pt idx="133">
                  <c:v>1949</c:v>
                </c:pt>
                <c:pt idx="134">
                  <c:v>1950</c:v>
                </c:pt>
                <c:pt idx="135">
                  <c:v>1951</c:v>
                </c:pt>
                <c:pt idx="136">
                  <c:v>1952</c:v>
                </c:pt>
                <c:pt idx="137">
                  <c:v>1953</c:v>
                </c:pt>
                <c:pt idx="138">
                  <c:v>1954</c:v>
                </c:pt>
                <c:pt idx="139">
                  <c:v>1955</c:v>
                </c:pt>
                <c:pt idx="140">
                  <c:v>1956</c:v>
                </c:pt>
                <c:pt idx="141">
                  <c:v>1957</c:v>
                </c:pt>
                <c:pt idx="142">
                  <c:v>1958</c:v>
                </c:pt>
                <c:pt idx="143">
                  <c:v>1959</c:v>
                </c:pt>
                <c:pt idx="144">
                  <c:v>1960</c:v>
                </c:pt>
                <c:pt idx="145">
                  <c:v>1961</c:v>
                </c:pt>
                <c:pt idx="146">
                  <c:v>1962</c:v>
                </c:pt>
                <c:pt idx="147">
                  <c:v>1963</c:v>
                </c:pt>
                <c:pt idx="148">
                  <c:v>1964</c:v>
                </c:pt>
                <c:pt idx="149">
                  <c:v>1965</c:v>
                </c:pt>
                <c:pt idx="150">
                  <c:v>1966</c:v>
                </c:pt>
                <c:pt idx="151">
                  <c:v>1967</c:v>
                </c:pt>
                <c:pt idx="152">
                  <c:v>1968</c:v>
                </c:pt>
                <c:pt idx="153">
                  <c:v>1969</c:v>
                </c:pt>
                <c:pt idx="154">
                  <c:v>1970</c:v>
                </c:pt>
                <c:pt idx="155">
                  <c:v>1971</c:v>
                </c:pt>
                <c:pt idx="156">
                  <c:v>1972</c:v>
                </c:pt>
                <c:pt idx="157">
                  <c:v>1973</c:v>
                </c:pt>
                <c:pt idx="158">
                  <c:v>1974</c:v>
                </c:pt>
                <c:pt idx="159">
                  <c:v>1975</c:v>
                </c:pt>
                <c:pt idx="160">
                  <c:v>1976</c:v>
                </c:pt>
                <c:pt idx="161">
                  <c:v>1977</c:v>
                </c:pt>
                <c:pt idx="162">
                  <c:v>1978</c:v>
                </c:pt>
                <c:pt idx="163">
                  <c:v>1979</c:v>
                </c:pt>
                <c:pt idx="164">
                  <c:v>1980</c:v>
                </c:pt>
                <c:pt idx="165">
                  <c:v>1981</c:v>
                </c:pt>
                <c:pt idx="166">
                  <c:v>1982</c:v>
                </c:pt>
                <c:pt idx="167">
                  <c:v>1983</c:v>
                </c:pt>
                <c:pt idx="168">
                  <c:v>1984</c:v>
                </c:pt>
                <c:pt idx="169">
                  <c:v>1985</c:v>
                </c:pt>
                <c:pt idx="170">
                  <c:v>1986</c:v>
                </c:pt>
                <c:pt idx="171">
                  <c:v>1987</c:v>
                </c:pt>
                <c:pt idx="172">
                  <c:v>1988</c:v>
                </c:pt>
                <c:pt idx="173">
                  <c:v>1989</c:v>
                </c:pt>
                <c:pt idx="174">
                  <c:v>1990</c:v>
                </c:pt>
                <c:pt idx="175">
                  <c:v>1991</c:v>
                </c:pt>
                <c:pt idx="176">
                  <c:v>1992</c:v>
                </c:pt>
                <c:pt idx="177">
                  <c:v>1993</c:v>
                </c:pt>
                <c:pt idx="178">
                  <c:v>1994</c:v>
                </c:pt>
                <c:pt idx="179">
                  <c:v>1995</c:v>
                </c:pt>
                <c:pt idx="180">
                  <c:v>1996</c:v>
                </c:pt>
                <c:pt idx="181">
                  <c:v>1997</c:v>
                </c:pt>
                <c:pt idx="182">
                  <c:v>1998</c:v>
                </c:pt>
                <c:pt idx="183">
                  <c:v>1999</c:v>
                </c:pt>
                <c:pt idx="184">
                  <c:v>2000</c:v>
                </c:pt>
                <c:pt idx="185">
                  <c:v>2001</c:v>
                </c:pt>
                <c:pt idx="186">
                  <c:v>2002</c:v>
                </c:pt>
                <c:pt idx="187">
                  <c:v>2003</c:v>
                </c:pt>
                <c:pt idx="188">
                  <c:v>2004</c:v>
                </c:pt>
                <c:pt idx="189">
                  <c:v>2005</c:v>
                </c:pt>
                <c:pt idx="190">
                  <c:v>2006</c:v>
                </c:pt>
                <c:pt idx="191">
                  <c:v>2007</c:v>
                </c:pt>
                <c:pt idx="192">
                  <c:v>2008</c:v>
                </c:pt>
                <c:pt idx="193">
                  <c:v>2009</c:v>
                </c:pt>
                <c:pt idx="194">
                  <c:v>2010</c:v>
                </c:pt>
                <c:pt idx="195">
                  <c:v>2011</c:v>
                </c:pt>
                <c:pt idx="196">
                  <c:v>2012</c:v>
                </c:pt>
                <c:pt idx="197">
                  <c:v>2013</c:v>
                </c:pt>
                <c:pt idx="198">
                  <c:v>2014</c:v>
                </c:pt>
                <c:pt idx="199">
                  <c:v>2015</c:v>
                </c:pt>
                <c:pt idx="200">
                  <c:v>2016</c:v>
                </c:pt>
                <c:pt idx="201">
                  <c:v>2017</c:v>
                </c:pt>
                <c:pt idx="202">
                  <c:v>2018</c:v>
                </c:pt>
                <c:pt idx="203">
                  <c:v>2019</c:v>
                </c:pt>
                <c:pt idx="204">
                  <c:v>2020</c:v>
                </c:pt>
                <c:pt idx="205">
                  <c:v>2021</c:v>
                </c:pt>
                <c:pt idx="206">
                  <c:v>2022</c:v>
                </c:pt>
                <c:pt idx="207">
                  <c:v>2023</c:v>
                </c:pt>
                <c:pt idx="208">
                  <c:v>2024</c:v>
                </c:pt>
                <c:pt idx="209">
                  <c:v>2025</c:v>
                </c:pt>
                <c:pt idx="210">
                  <c:v>2026</c:v>
                </c:pt>
                <c:pt idx="211">
                  <c:v>2027</c:v>
                </c:pt>
                <c:pt idx="212">
                  <c:v>2028</c:v>
                </c:pt>
                <c:pt idx="213">
                  <c:v>2029</c:v>
                </c:pt>
                <c:pt idx="214">
                  <c:v>2030</c:v>
                </c:pt>
                <c:pt idx="215">
                  <c:v>2031</c:v>
                </c:pt>
                <c:pt idx="216">
                  <c:v>2032</c:v>
                </c:pt>
                <c:pt idx="217">
                  <c:v>2033</c:v>
                </c:pt>
                <c:pt idx="218">
                  <c:v>2034</c:v>
                </c:pt>
              </c:numCache>
            </c:numRef>
          </c:xVal>
          <c:yVal>
            <c:numRef>
              <c:f>Graph!$D$1809:$D$2025</c:f>
              <c:numCache>
                <c:formatCode>General</c:formatCode>
                <c:ptCount val="217"/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16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B9-4CF5-B248-73F4CA8B3B1C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Graph!$A$1808:$A$2026</c:f>
              <c:numCache>
                <c:formatCode>General</c:formatCode>
                <c:ptCount val="219"/>
                <c:pt idx="0">
                  <c:v>1816</c:v>
                </c:pt>
                <c:pt idx="1">
                  <c:v>1817</c:v>
                </c:pt>
                <c:pt idx="2">
                  <c:v>1818</c:v>
                </c:pt>
                <c:pt idx="3">
                  <c:v>1819</c:v>
                </c:pt>
                <c:pt idx="4">
                  <c:v>1820</c:v>
                </c:pt>
                <c:pt idx="5">
                  <c:v>1821</c:v>
                </c:pt>
                <c:pt idx="6">
                  <c:v>1822</c:v>
                </c:pt>
                <c:pt idx="7">
                  <c:v>1823</c:v>
                </c:pt>
                <c:pt idx="8">
                  <c:v>1824</c:v>
                </c:pt>
                <c:pt idx="9">
                  <c:v>1825</c:v>
                </c:pt>
                <c:pt idx="10">
                  <c:v>1826</c:v>
                </c:pt>
                <c:pt idx="11">
                  <c:v>1827</c:v>
                </c:pt>
                <c:pt idx="12">
                  <c:v>1828</c:v>
                </c:pt>
                <c:pt idx="13">
                  <c:v>1829</c:v>
                </c:pt>
                <c:pt idx="14">
                  <c:v>1830</c:v>
                </c:pt>
                <c:pt idx="15">
                  <c:v>1831</c:v>
                </c:pt>
                <c:pt idx="16">
                  <c:v>1832</c:v>
                </c:pt>
                <c:pt idx="17">
                  <c:v>1833</c:v>
                </c:pt>
                <c:pt idx="18">
                  <c:v>1834</c:v>
                </c:pt>
                <c:pt idx="19">
                  <c:v>1835</c:v>
                </c:pt>
                <c:pt idx="20">
                  <c:v>1836</c:v>
                </c:pt>
                <c:pt idx="21">
                  <c:v>1837</c:v>
                </c:pt>
                <c:pt idx="22">
                  <c:v>1838</c:v>
                </c:pt>
                <c:pt idx="23">
                  <c:v>1839</c:v>
                </c:pt>
                <c:pt idx="24">
                  <c:v>1840</c:v>
                </c:pt>
                <c:pt idx="25">
                  <c:v>1841</c:v>
                </c:pt>
                <c:pt idx="26">
                  <c:v>1842</c:v>
                </c:pt>
                <c:pt idx="27">
                  <c:v>1843</c:v>
                </c:pt>
                <c:pt idx="28">
                  <c:v>1844</c:v>
                </c:pt>
                <c:pt idx="29">
                  <c:v>1845</c:v>
                </c:pt>
                <c:pt idx="30">
                  <c:v>1846</c:v>
                </c:pt>
                <c:pt idx="31">
                  <c:v>1847</c:v>
                </c:pt>
                <c:pt idx="32">
                  <c:v>1848</c:v>
                </c:pt>
                <c:pt idx="33">
                  <c:v>1849</c:v>
                </c:pt>
                <c:pt idx="34">
                  <c:v>1850</c:v>
                </c:pt>
                <c:pt idx="35">
                  <c:v>1851</c:v>
                </c:pt>
                <c:pt idx="36">
                  <c:v>1852</c:v>
                </c:pt>
                <c:pt idx="37">
                  <c:v>1853</c:v>
                </c:pt>
                <c:pt idx="38">
                  <c:v>1854</c:v>
                </c:pt>
                <c:pt idx="39">
                  <c:v>1855</c:v>
                </c:pt>
                <c:pt idx="40">
                  <c:v>1856</c:v>
                </c:pt>
                <c:pt idx="41">
                  <c:v>1857</c:v>
                </c:pt>
                <c:pt idx="42">
                  <c:v>1858</c:v>
                </c:pt>
                <c:pt idx="43">
                  <c:v>1859</c:v>
                </c:pt>
                <c:pt idx="44">
                  <c:v>1860</c:v>
                </c:pt>
                <c:pt idx="45">
                  <c:v>1861</c:v>
                </c:pt>
                <c:pt idx="46">
                  <c:v>1862</c:v>
                </c:pt>
                <c:pt idx="47">
                  <c:v>1863</c:v>
                </c:pt>
                <c:pt idx="48">
                  <c:v>1864</c:v>
                </c:pt>
                <c:pt idx="49">
                  <c:v>1865</c:v>
                </c:pt>
                <c:pt idx="50">
                  <c:v>1866</c:v>
                </c:pt>
                <c:pt idx="51">
                  <c:v>1867</c:v>
                </c:pt>
                <c:pt idx="52">
                  <c:v>1868</c:v>
                </c:pt>
                <c:pt idx="53">
                  <c:v>1869</c:v>
                </c:pt>
                <c:pt idx="54">
                  <c:v>1870</c:v>
                </c:pt>
                <c:pt idx="55">
                  <c:v>1871</c:v>
                </c:pt>
                <c:pt idx="56">
                  <c:v>1872</c:v>
                </c:pt>
                <c:pt idx="57">
                  <c:v>1873</c:v>
                </c:pt>
                <c:pt idx="58">
                  <c:v>1874</c:v>
                </c:pt>
                <c:pt idx="59">
                  <c:v>1875</c:v>
                </c:pt>
                <c:pt idx="60">
                  <c:v>1876</c:v>
                </c:pt>
                <c:pt idx="61">
                  <c:v>1877</c:v>
                </c:pt>
                <c:pt idx="62">
                  <c:v>1878</c:v>
                </c:pt>
                <c:pt idx="63">
                  <c:v>1879</c:v>
                </c:pt>
                <c:pt idx="64">
                  <c:v>1880</c:v>
                </c:pt>
                <c:pt idx="65">
                  <c:v>1881</c:v>
                </c:pt>
                <c:pt idx="66">
                  <c:v>1882</c:v>
                </c:pt>
                <c:pt idx="67">
                  <c:v>1883</c:v>
                </c:pt>
                <c:pt idx="68">
                  <c:v>1884</c:v>
                </c:pt>
                <c:pt idx="69">
                  <c:v>1885</c:v>
                </c:pt>
                <c:pt idx="70">
                  <c:v>1886</c:v>
                </c:pt>
                <c:pt idx="71">
                  <c:v>1887</c:v>
                </c:pt>
                <c:pt idx="72">
                  <c:v>1888</c:v>
                </c:pt>
                <c:pt idx="73">
                  <c:v>1889</c:v>
                </c:pt>
                <c:pt idx="74">
                  <c:v>1890</c:v>
                </c:pt>
                <c:pt idx="75">
                  <c:v>1891</c:v>
                </c:pt>
                <c:pt idx="76">
                  <c:v>1892</c:v>
                </c:pt>
                <c:pt idx="77">
                  <c:v>1893</c:v>
                </c:pt>
                <c:pt idx="78">
                  <c:v>1894</c:v>
                </c:pt>
                <c:pt idx="79">
                  <c:v>1895</c:v>
                </c:pt>
                <c:pt idx="80">
                  <c:v>1896</c:v>
                </c:pt>
                <c:pt idx="81">
                  <c:v>1897</c:v>
                </c:pt>
                <c:pt idx="82">
                  <c:v>1898</c:v>
                </c:pt>
                <c:pt idx="83">
                  <c:v>1899</c:v>
                </c:pt>
                <c:pt idx="84">
                  <c:v>1900</c:v>
                </c:pt>
                <c:pt idx="85">
                  <c:v>1901</c:v>
                </c:pt>
                <c:pt idx="86">
                  <c:v>1902</c:v>
                </c:pt>
                <c:pt idx="87">
                  <c:v>1903</c:v>
                </c:pt>
                <c:pt idx="88">
                  <c:v>1904</c:v>
                </c:pt>
                <c:pt idx="89">
                  <c:v>1905</c:v>
                </c:pt>
                <c:pt idx="90">
                  <c:v>1906</c:v>
                </c:pt>
                <c:pt idx="91">
                  <c:v>1907</c:v>
                </c:pt>
                <c:pt idx="92">
                  <c:v>1908</c:v>
                </c:pt>
                <c:pt idx="93">
                  <c:v>1909</c:v>
                </c:pt>
                <c:pt idx="94">
                  <c:v>1910</c:v>
                </c:pt>
                <c:pt idx="95">
                  <c:v>1911</c:v>
                </c:pt>
                <c:pt idx="96">
                  <c:v>1912</c:v>
                </c:pt>
                <c:pt idx="97">
                  <c:v>1913</c:v>
                </c:pt>
                <c:pt idx="98">
                  <c:v>1914</c:v>
                </c:pt>
                <c:pt idx="99">
                  <c:v>1915</c:v>
                </c:pt>
                <c:pt idx="100">
                  <c:v>1916</c:v>
                </c:pt>
                <c:pt idx="101">
                  <c:v>1917</c:v>
                </c:pt>
                <c:pt idx="102">
                  <c:v>1918</c:v>
                </c:pt>
                <c:pt idx="103">
                  <c:v>1919</c:v>
                </c:pt>
                <c:pt idx="104">
                  <c:v>1920</c:v>
                </c:pt>
                <c:pt idx="105">
                  <c:v>1921</c:v>
                </c:pt>
                <c:pt idx="106">
                  <c:v>1922</c:v>
                </c:pt>
                <c:pt idx="107">
                  <c:v>1923</c:v>
                </c:pt>
                <c:pt idx="108">
                  <c:v>1924</c:v>
                </c:pt>
                <c:pt idx="109">
                  <c:v>1925</c:v>
                </c:pt>
                <c:pt idx="110">
                  <c:v>1926</c:v>
                </c:pt>
                <c:pt idx="111">
                  <c:v>1927</c:v>
                </c:pt>
                <c:pt idx="112">
                  <c:v>1928</c:v>
                </c:pt>
                <c:pt idx="113">
                  <c:v>1929</c:v>
                </c:pt>
                <c:pt idx="114">
                  <c:v>1930</c:v>
                </c:pt>
                <c:pt idx="115">
                  <c:v>1931</c:v>
                </c:pt>
                <c:pt idx="116">
                  <c:v>1932</c:v>
                </c:pt>
                <c:pt idx="117">
                  <c:v>1933</c:v>
                </c:pt>
                <c:pt idx="118">
                  <c:v>1934</c:v>
                </c:pt>
                <c:pt idx="119">
                  <c:v>1935</c:v>
                </c:pt>
                <c:pt idx="120">
                  <c:v>1936</c:v>
                </c:pt>
                <c:pt idx="121">
                  <c:v>1937</c:v>
                </c:pt>
                <c:pt idx="122">
                  <c:v>1938</c:v>
                </c:pt>
                <c:pt idx="123">
                  <c:v>1939</c:v>
                </c:pt>
                <c:pt idx="124">
                  <c:v>1940</c:v>
                </c:pt>
                <c:pt idx="125">
                  <c:v>1941</c:v>
                </c:pt>
                <c:pt idx="126">
                  <c:v>1942</c:v>
                </c:pt>
                <c:pt idx="127">
                  <c:v>1943</c:v>
                </c:pt>
                <c:pt idx="128">
                  <c:v>1944</c:v>
                </c:pt>
                <c:pt idx="129">
                  <c:v>1945</c:v>
                </c:pt>
                <c:pt idx="130">
                  <c:v>1946</c:v>
                </c:pt>
                <c:pt idx="131">
                  <c:v>1947</c:v>
                </c:pt>
                <c:pt idx="132">
                  <c:v>1948</c:v>
                </c:pt>
                <c:pt idx="133">
                  <c:v>1949</c:v>
                </c:pt>
                <c:pt idx="134">
                  <c:v>1950</c:v>
                </c:pt>
                <c:pt idx="135">
                  <c:v>1951</c:v>
                </c:pt>
                <c:pt idx="136">
                  <c:v>1952</c:v>
                </c:pt>
                <c:pt idx="137">
                  <c:v>1953</c:v>
                </c:pt>
                <c:pt idx="138">
                  <c:v>1954</c:v>
                </c:pt>
                <c:pt idx="139">
                  <c:v>1955</c:v>
                </c:pt>
                <c:pt idx="140">
                  <c:v>1956</c:v>
                </c:pt>
                <c:pt idx="141">
                  <c:v>1957</c:v>
                </c:pt>
                <c:pt idx="142">
                  <c:v>1958</c:v>
                </c:pt>
                <c:pt idx="143">
                  <c:v>1959</c:v>
                </c:pt>
                <c:pt idx="144">
                  <c:v>1960</c:v>
                </c:pt>
                <c:pt idx="145">
                  <c:v>1961</c:v>
                </c:pt>
                <c:pt idx="146">
                  <c:v>1962</c:v>
                </c:pt>
                <c:pt idx="147">
                  <c:v>1963</c:v>
                </c:pt>
                <c:pt idx="148">
                  <c:v>1964</c:v>
                </c:pt>
                <c:pt idx="149">
                  <c:v>1965</c:v>
                </c:pt>
                <c:pt idx="150">
                  <c:v>1966</c:v>
                </c:pt>
                <c:pt idx="151">
                  <c:v>1967</c:v>
                </c:pt>
                <c:pt idx="152">
                  <c:v>1968</c:v>
                </c:pt>
                <c:pt idx="153">
                  <c:v>1969</c:v>
                </c:pt>
                <c:pt idx="154">
                  <c:v>1970</c:v>
                </c:pt>
                <c:pt idx="155">
                  <c:v>1971</c:v>
                </c:pt>
                <c:pt idx="156">
                  <c:v>1972</c:v>
                </c:pt>
                <c:pt idx="157">
                  <c:v>1973</c:v>
                </c:pt>
                <c:pt idx="158">
                  <c:v>1974</c:v>
                </c:pt>
                <c:pt idx="159">
                  <c:v>1975</c:v>
                </c:pt>
                <c:pt idx="160">
                  <c:v>1976</c:v>
                </c:pt>
                <c:pt idx="161">
                  <c:v>1977</c:v>
                </c:pt>
                <c:pt idx="162">
                  <c:v>1978</c:v>
                </c:pt>
                <c:pt idx="163">
                  <c:v>1979</c:v>
                </c:pt>
                <c:pt idx="164">
                  <c:v>1980</c:v>
                </c:pt>
                <c:pt idx="165">
                  <c:v>1981</c:v>
                </c:pt>
                <c:pt idx="166">
                  <c:v>1982</c:v>
                </c:pt>
                <c:pt idx="167">
                  <c:v>1983</c:v>
                </c:pt>
                <c:pt idx="168">
                  <c:v>1984</c:v>
                </c:pt>
                <c:pt idx="169">
                  <c:v>1985</c:v>
                </c:pt>
                <c:pt idx="170">
                  <c:v>1986</c:v>
                </c:pt>
                <c:pt idx="171">
                  <c:v>1987</c:v>
                </c:pt>
                <c:pt idx="172">
                  <c:v>1988</c:v>
                </c:pt>
                <c:pt idx="173">
                  <c:v>1989</c:v>
                </c:pt>
                <c:pt idx="174">
                  <c:v>1990</c:v>
                </c:pt>
                <c:pt idx="175">
                  <c:v>1991</c:v>
                </c:pt>
                <c:pt idx="176">
                  <c:v>1992</c:v>
                </c:pt>
                <c:pt idx="177">
                  <c:v>1993</c:v>
                </c:pt>
                <c:pt idx="178">
                  <c:v>1994</c:v>
                </c:pt>
                <c:pt idx="179">
                  <c:v>1995</c:v>
                </c:pt>
                <c:pt idx="180">
                  <c:v>1996</c:v>
                </c:pt>
                <c:pt idx="181">
                  <c:v>1997</c:v>
                </c:pt>
                <c:pt idx="182">
                  <c:v>1998</c:v>
                </c:pt>
                <c:pt idx="183">
                  <c:v>1999</c:v>
                </c:pt>
                <c:pt idx="184">
                  <c:v>2000</c:v>
                </c:pt>
                <c:pt idx="185">
                  <c:v>2001</c:v>
                </c:pt>
                <c:pt idx="186">
                  <c:v>2002</c:v>
                </c:pt>
                <c:pt idx="187">
                  <c:v>2003</c:v>
                </c:pt>
                <c:pt idx="188">
                  <c:v>2004</c:v>
                </c:pt>
                <c:pt idx="189">
                  <c:v>2005</c:v>
                </c:pt>
                <c:pt idx="190">
                  <c:v>2006</c:v>
                </c:pt>
                <c:pt idx="191">
                  <c:v>2007</c:v>
                </c:pt>
                <c:pt idx="192">
                  <c:v>2008</c:v>
                </c:pt>
                <c:pt idx="193">
                  <c:v>2009</c:v>
                </c:pt>
                <c:pt idx="194">
                  <c:v>2010</c:v>
                </c:pt>
                <c:pt idx="195">
                  <c:v>2011</c:v>
                </c:pt>
                <c:pt idx="196">
                  <c:v>2012</c:v>
                </c:pt>
                <c:pt idx="197">
                  <c:v>2013</c:v>
                </c:pt>
                <c:pt idx="198">
                  <c:v>2014</c:v>
                </c:pt>
                <c:pt idx="199">
                  <c:v>2015</c:v>
                </c:pt>
                <c:pt idx="200">
                  <c:v>2016</c:v>
                </c:pt>
                <c:pt idx="201">
                  <c:v>2017</c:v>
                </c:pt>
                <c:pt idx="202">
                  <c:v>2018</c:v>
                </c:pt>
                <c:pt idx="203">
                  <c:v>2019</c:v>
                </c:pt>
                <c:pt idx="204">
                  <c:v>2020</c:v>
                </c:pt>
                <c:pt idx="205">
                  <c:v>2021</c:v>
                </c:pt>
                <c:pt idx="206">
                  <c:v>2022</c:v>
                </c:pt>
                <c:pt idx="207">
                  <c:v>2023</c:v>
                </c:pt>
                <c:pt idx="208">
                  <c:v>2024</c:v>
                </c:pt>
                <c:pt idx="209">
                  <c:v>2025</c:v>
                </c:pt>
                <c:pt idx="210">
                  <c:v>2026</c:v>
                </c:pt>
                <c:pt idx="211">
                  <c:v>2027</c:v>
                </c:pt>
                <c:pt idx="212">
                  <c:v>2028</c:v>
                </c:pt>
                <c:pt idx="213">
                  <c:v>2029</c:v>
                </c:pt>
                <c:pt idx="214">
                  <c:v>2030</c:v>
                </c:pt>
                <c:pt idx="215">
                  <c:v>2031</c:v>
                </c:pt>
                <c:pt idx="216">
                  <c:v>2032</c:v>
                </c:pt>
                <c:pt idx="217">
                  <c:v>2033</c:v>
                </c:pt>
                <c:pt idx="218">
                  <c:v>2034</c:v>
                </c:pt>
              </c:numCache>
            </c:numRef>
          </c:xVal>
          <c:yVal>
            <c:numRef>
              <c:f>Graph!$B$1809:$B$2025</c:f>
              <c:numCache>
                <c:formatCode>General</c:formatCode>
                <c:ptCount val="217"/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B9-4CF5-B248-73F4CA8B3B1C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Graph!$A$1808:$A$2026</c:f>
              <c:numCache>
                <c:formatCode>General</c:formatCode>
                <c:ptCount val="219"/>
                <c:pt idx="0">
                  <c:v>1816</c:v>
                </c:pt>
                <c:pt idx="1">
                  <c:v>1817</c:v>
                </c:pt>
                <c:pt idx="2">
                  <c:v>1818</c:v>
                </c:pt>
                <c:pt idx="3">
                  <c:v>1819</c:v>
                </c:pt>
                <c:pt idx="4">
                  <c:v>1820</c:v>
                </c:pt>
                <c:pt idx="5">
                  <c:v>1821</c:v>
                </c:pt>
                <c:pt idx="6">
                  <c:v>1822</c:v>
                </c:pt>
                <c:pt idx="7">
                  <c:v>1823</c:v>
                </c:pt>
                <c:pt idx="8">
                  <c:v>1824</c:v>
                </c:pt>
                <c:pt idx="9">
                  <c:v>1825</c:v>
                </c:pt>
                <c:pt idx="10">
                  <c:v>1826</c:v>
                </c:pt>
                <c:pt idx="11">
                  <c:v>1827</c:v>
                </c:pt>
                <c:pt idx="12">
                  <c:v>1828</c:v>
                </c:pt>
                <c:pt idx="13">
                  <c:v>1829</c:v>
                </c:pt>
                <c:pt idx="14">
                  <c:v>1830</c:v>
                </c:pt>
                <c:pt idx="15">
                  <c:v>1831</c:v>
                </c:pt>
                <c:pt idx="16">
                  <c:v>1832</c:v>
                </c:pt>
                <c:pt idx="17">
                  <c:v>1833</c:v>
                </c:pt>
                <c:pt idx="18">
                  <c:v>1834</c:v>
                </c:pt>
                <c:pt idx="19">
                  <c:v>1835</c:v>
                </c:pt>
                <c:pt idx="20">
                  <c:v>1836</c:v>
                </c:pt>
                <c:pt idx="21">
                  <c:v>1837</c:v>
                </c:pt>
                <c:pt idx="22">
                  <c:v>1838</c:v>
                </c:pt>
                <c:pt idx="23">
                  <c:v>1839</c:v>
                </c:pt>
                <c:pt idx="24">
                  <c:v>1840</c:v>
                </c:pt>
                <c:pt idx="25">
                  <c:v>1841</c:v>
                </c:pt>
                <c:pt idx="26">
                  <c:v>1842</c:v>
                </c:pt>
                <c:pt idx="27">
                  <c:v>1843</c:v>
                </c:pt>
                <c:pt idx="28">
                  <c:v>1844</c:v>
                </c:pt>
                <c:pt idx="29">
                  <c:v>1845</c:v>
                </c:pt>
                <c:pt idx="30">
                  <c:v>1846</c:v>
                </c:pt>
                <c:pt idx="31">
                  <c:v>1847</c:v>
                </c:pt>
                <c:pt idx="32">
                  <c:v>1848</c:v>
                </c:pt>
                <c:pt idx="33">
                  <c:v>1849</c:v>
                </c:pt>
                <c:pt idx="34">
                  <c:v>1850</c:v>
                </c:pt>
                <c:pt idx="35">
                  <c:v>1851</c:v>
                </c:pt>
                <c:pt idx="36">
                  <c:v>1852</c:v>
                </c:pt>
                <c:pt idx="37">
                  <c:v>1853</c:v>
                </c:pt>
                <c:pt idx="38">
                  <c:v>1854</c:v>
                </c:pt>
                <c:pt idx="39">
                  <c:v>1855</c:v>
                </c:pt>
                <c:pt idx="40">
                  <c:v>1856</c:v>
                </c:pt>
                <c:pt idx="41">
                  <c:v>1857</c:v>
                </c:pt>
                <c:pt idx="42">
                  <c:v>1858</c:v>
                </c:pt>
                <c:pt idx="43">
                  <c:v>1859</c:v>
                </c:pt>
                <c:pt idx="44">
                  <c:v>1860</c:v>
                </c:pt>
                <c:pt idx="45">
                  <c:v>1861</c:v>
                </c:pt>
                <c:pt idx="46">
                  <c:v>1862</c:v>
                </c:pt>
                <c:pt idx="47">
                  <c:v>1863</c:v>
                </c:pt>
                <c:pt idx="48">
                  <c:v>1864</c:v>
                </c:pt>
                <c:pt idx="49">
                  <c:v>1865</c:v>
                </c:pt>
                <c:pt idx="50">
                  <c:v>1866</c:v>
                </c:pt>
                <c:pt idx="51">
                  <c:v>1867</c:v>
                </c:pt>
                <c:pt idx="52">
                  <c:v>1868</c:v>
                </c:pt>
                <c:pt idx="53">
                  <c:v>1869</c:v>
                </c:pt>
                <c:pt idx="54">
                  <c:v>1870</c:v>
                </c:pt>
                <c:pt idx="55">
                  <c:v>1871</c:v>
                </c:pt>
                <c:pt idx="56">
                  <c:v>1872</c:v>
                </c:pt>
                <c:pt idx="57">
                  <c:v>1873</c:v>
                </c:pt>
                <c:pt idx="58">
                  <c:v>1874</c:v>
                </c:pt>
                <c:pt idx="59">
                  <c:v>1875</c:v>
                </c:pt>
                <c:pt idx="60">
                  <c:v>1876</c:v>
                </c:pt>
                <c:pt idx="61">
                  <c:v>1877</c:v>
                </c:pt>
                <c:pt idx="62">
                  <c:v>1878</c:v>
                </c:pt>
                <c:pt idx="63">
                  <c:v>1879</c:v>
                </c:pt>
                <c:pt idx="64">
                  <c:v>1880</c:v>
                </c:pt>
                <c:pt idx="65">
                  <c:v>1881</c:v>
                </c:pt>
                <c:pt idx="66">
                  <c:v>1882</c:v>
                </c:pt>
                <c:pt idx="67">
                  <c:v>1883</c:v>
                </c:pt>
                <c:pt idx="68">
                  <c:v>1884</c:v>
                </c:pt>
                <c:pt idx="69">
                  <c:v>1885</c:v>
                </c:pt>
                <c:pt idx="70">
                  <c:v>1886</c:v>
                </c:pt>
                <c:pt idx="71">
                  <c:v>1887</c:v>
                </c:pt>
                <c:pt idx="72">
                  <c:v>1888</c:v>
                </c:pt>
                <c:pt idx="73">
                  <c:v>1889</c:v>
                </c:pt>
                <c:pt idx="74">
                  <c:v>1890</c:v>
                </c:pt>
                <c:pt idx="75">
                  <c:v>1891</c:v>
                </c:pt>
                <c:pt idx="76">
                  <c:v>1892</c:v>
                </c:pt>
                <c:pt idx="77">
                  <c:v>1893</c:v>
                </c:pt>
                <c:pt idx="78">
                  <c:v>1894</c:v>
                </c:pt>
                <c:pt idx="79">
                  <c:v>1895</c:v>
                </c:pt>
                <c:pt idx="80">
                  <c:v>1896</c:v>
                </c:pt>
                <c:pt idx="81">
                  <c:v>1897</c:v>
                </c:pt>
                <c:pt idx="82">
                  <c:v>1898</c:v>
                </c:pt>
                <c:pt idx="83">
                  <c:v>1899</c:v>
                </c:pt>
                <c:pt idx="84">
                  <c:v>1900</c:v>
                </c:pt>
                <c:pt idx="85">
                  <c:v>1901</c:v>
                </c:pt>
                <c:pt idx="86">
                  <c:v>1902</c:v>
                </c:pt>
                <c:pt idx="87">
                  <c:v>1903</c:v>
                </c:pt>
                <c:pt idx="88">
                  <c:v>1904</c:v>
                </c:pt>
                <c:pt idx="89">
                  <c:v>1905</c:v>
                </c:pt>
                <c:pt idx="90">
                  <c:v>1906</c:v>
                </c:pt>
                <c:pt idx="91">
                  <c:v>1907</c:v>
                </c:pt>
                <c:pt idx="92">
                  <c:v>1908</c:v>
                </c:pt>
                <c:pt idx="93">
                  <c:v>1909</c:v>
                </c:pt>
                <c:pt idx="94">
                  <c:v>1910</c:v>
                </c:pt>
                <c:pt idx="95">
                  <c:v>1911</c:v>
                </c:pt>
                <c:pt idx="96">
                  <c:v>1912</c:v>
                </c:pt>
                <c:pt idx="97">
                  <c:v>1913</c:v>
                </c:pt>
                <c:pt idx="98">
                  <c:v>1914</c:v>
                </c:pt>
                <c:pt idx="99">
                  <c:v>1915</c:v>
                </c:pt>
                <c:pt idx="100">
                  <c:v>1916</c:v>
                </c:pt>
                <c:pt idx="101">
                  <c:v>1917</c:v>
                </c:pt>
                <c:pt idx="102">
                  <c:v>1918</c:v>
                </c:pt>
                <c:pt idx="103">
                  <c:v>1919</c:v>
                </c:pt>
                <c:pt idx="104">
                  <c:v>1920</c:v>
                </c:pt>
                <c:pt idx="105">
                  <c:v>1921</c:v>
                </c:pt>
                <c:pt idx="106">
                  <c:v>1922</c:v>
                </c:pt>
                <c:pt idx="107">
                  <c:v>1923</c:v>
                </c:pt>
                <c:pt idx="108">
                  <c:v>1924</c:v>
                </c:pt>
                <c:pt idx="109">
                  <c:v>1925</c:v>
                </c:pt>
                <c:pt idx="110">
                  <c:v>1926</c:v>
                </c:pt>
                <c:pt idx="111">
                  <c:v>1927</c:v>
                </c:pt>
                <c:pt idx="112">
                  <c:v>1928</c:v>
                </c:pt>
                <c:pt idx="113">
                  <c:v>1929</c:v>
                </c:pt>
                <c:pt idx="114">
                  <c:v>1930</c:v>
                </c:pt>
                <c:pt idx="115">
                  <c:v>1931</c:v>
                </c:pt>
                <c:pt idx="116">
                  <c:v>1932</c:v>
                </c:pt>
                <c:pt idx="117">
                  <c:v>1933</c:v>
                </c:pt>
                <c:pt idx="118">
                  <c:v>1934</c:v>
                </c:pt>
                <c:pt idx="119">
                  <c:v>1935</c:v>
                </c:pt>
                <c:pt idx="120">
                  <c:v>1936</c:v>
                </c:pt>
                <c:pt idx="121">
                  <c:v>1937</c:v>
                </c:pt>
                <c:pt idx="122">
                  <c:v>1938</c:v>
                </c:pt>
                <c:pt idx="123">
                  <c:v>1939</c:v>
                </c:pt>
                <c:pt idx="124">
                  <c:v>1940</c:v>
                </c:pt>
                <c:pt idx="125">
                  <c:v>1941</c:v>
                </c:pt>
                <c:pt idx="126">
                  <c:v>1942</c:v>
                </c:pt>
                <c:pt idx="127">
                  <c:v>1943</c:v>
                </c:pt>
                <c:pt idx="128">
                  <c:v>1944</c:v>
                </c:pt>
                <c:pt idx="129">
                  <c:v>1945</c:v>
                </c:pt>
                <c:pt idx="130">
                  <c:v>1946</c:v>
                </c:pt>
                <c:pt idx="131">
                  <c:v>1947</c:v>
                </c:pt>
                <c:pt idx="132">
                  <c:v>1948</c:v>
                </c:pt>
                <c:pt idx="133">
                  <c:v>1949</c:v>
                </c:pt>
                <c:pt idx="134">
                  <c:v>1950</c:v>
                </c:pt>
                <c:pt idx="135">
                  <c:v>1951</c:v>
                </c:pt>
                <c:pt idx="136">
                  <c:v>1952</c:v>
                </c:pt>
                <c:pt idx="137">
                  <c:v>1953</c:v>
                </c:pt>
                <c:pt idx="138">
                  <c:v>1954</c:v>
                </c:pt>
                <c:pt idx="139">
                  <c:v>1955</c:v>
                </c:pt>
                <c:pt idx="140">
                  <c:v>1956</c:v>
                </c:pt>
                <c:pt idx="141">
                  <c:v>1957</c:v>
                </c:pt>
                <c:pt idx="142">
                  <c:v>1958</c:v>
                </c:pt>
                <c:pt idx="143">
                  <c:v>1959</c:v>
                </c:pt>
                <c:pt idx="144">
                  <c:v>1960</c:v>
                </c:pt>
                <c:pt idx="145">
                  <c:v>1961</c:v>
                </c:pt>
                <c:pt idx="146">
                  <c:v>1962</c:v>
                </c:pt>
                <c:pt idx="147">
                  <c:v>1963</c:v>
                </c:pt>
                <c:pt idx="148">
                  <c:v>1964</c:v>
                </c:pt>
                <c:pt idx="149">
                  <c:v>1965</c:v>
                </c:pt>
                <c:pt idx="150">
                  <c:v>1966</c:v>
                </c:pt>
                <c:pt idx="151">
                  <c:v>1967</c:v>
                </c:pt>
                <c:pt idx="152">
                  <c:v>1968</c:v>
                </c:pt>
                <c:pt idx="153">
                  <c:v>1969</c:v>
                </c:pt>
                <c:pt idx="154">
                  <c:v>1970</c:v>
                </c:pt>
                <c:pt idx="155">
                  <c:v>1971</c:v>
                </c:pt>
                <c:pt idx="156">
                  <c:v>1972</c:v>
                </c:pt>
                <c:pt idx="157">
                  <c:v>1973</c:v>
                </c:pt>
                <c:pt idx="158">
                  <c:v>1974</c:v>
                </c:pt>
                <c:pt idx="159">
                  <c:v>1975</c:v>
                </c:pt>
                <c:pt idx="160">
                  <c:v>1976</c:v>
                </c:pt>
                <c:pt idx="161">
                  <c:v>1977</c:v>
                </c:pt>
                <c:pt idx="162">
                  <c:v>1978</c:v>
                </c:pt>
                <c:pt idx="163">
                  <c:v>1979</c:v>
                </c:pt>
                <c:pt idx="164">
                  <c:v>1980</c:v>
                </c:pt>
                <c:pt idx="165">
                  <c:v>1981</c:v>
                </c:pt>
                <c:pt idx="166">
                  <c:v>1982</c:v>
                </c:pt>
                <c:pt idx="167">
                  <c:v>1983</c:v>
                </c:pt>
                <c:pt idx="168">
                  <c:v>1984</c:v>
                </c:pt>
                <c:pt idx="169">
                  <c:v>1985</c:v>
                </c:pt>
                <c:pt idx="170">
                  <c:v>1986</c:v>
                </c:pt>
                <c:pt idx="171">
                  <c:v>1987</c:v>
                </c:pt>
                <c:pt idx="172">
                  <c:v>1988</c:v>
                </c:pt>
                <c:pt idx="173">
                  <c:v>1989</c:v>
                </c:pt>
                <c:pt idx="174">
                  <c:v>1990</c:v>
                </c:pt>
                <c:pt idx="175">
                  <c:v>1991</c:v>
                </c:pt>
                <c:pt idx="176">
                  <c:v>1992</c:v>
                </c:pt>
                <c:pt idx="177">
                  <c:v>1993</c:v>
                </c:pt>
                <c:pt idx="178">
                  <c:v>1994</c:v>
                </c:pt>
                <c:pt idx="179">
                  <c:v>1995</c:v>
                </c:pt>
                <c:pt idx="180">
                  <c:v>1996</c:v>
                </c:pt>
                <c:pt idx="181">
                  <c:v>1997</c:v>
                </c:pt>
                <c:pt idx="182">
                  <c:v>1998</c:v>
                </c:pt>
                <c:pt idx="183">
                  <c:v>1999</c:v>
                </c:pt>
                <c:pt idx="184">
                  <c:v>2000</c:v>
                </c:pt>
                <c:pt idx="185">
                  <c:v>2001</c:v>
                </c:pt>
                <c:pt idx="186">
                  <c:v>2002</c:v>
                </c:pt>
                <c:pt idx="187">
                  <c:v>2003</c:v>
                </c:pt>
                <c:pt idx="188">
                  <c:v>2004</c:v>
                </c:pt>
                <c:pt idx="189">
                  <c:v>2005</c:v>
                </c:pt>
                <c:pt idx="190">
                  <c:v>2006</c:v>
                </c:pt>
                <c:pt idx="191">
                  <c:v>2007</c:v>
                </c:pt>
                <c:pt idx="192">
                  <c:v>2008</c:v>
                </c:pt>
                <c:pt idx="193">
                  <c:v>2009</c:v>
                </c:pt>
                <c:pt idx="194">
                  <c:v>2010</c:v>
                </c:pt>
                <c:pt idx="195">
                  <c:v>2011</c:v>
                </c:pt>
                <c:pt idx="196">
                  <c:v>2012</c:v>
                </c:pt>
                <c:pt idx="197">
                  <c:v>2013</c:v>
                </c:pt>
                <c:pt idx="198">
                  <c:v>2014</c:v>
                </c:pt>
                <c:pt idx="199">
                  <c:v>2015</c:v>
                </c:pt>
                <c:pt idx="200">
                  <c:v>2016</c:v>
                </c:pt>
                <c:pt idx="201">
                  <c:v>2017</c:v>
                </c:pt>
                <c:pt idx="202">
                  <c:v>2018</c:v>
                </c:pt>
                <c:pt idx="203">
                  <c:v>2019</c:v>
                </c:pt>
                <c:pt idx="204">
                  <c:v>2020</c:v>
                </c:pt>
                <c:pt idx="205">
                  <c:v>2021</c:v>
                </c:pt>
                <c:pt idx="206">
                  <c:v>2022</c:v>
                </c:pt>
                <c:pt idx="207">
                  <c:v>2023</c:v>
                </c:pt>
                <c:pt idx="208">
                  <c:v>2024</c:v>
                </c:pt>
                <c:pt idx="209">
                  <c:v>2025</c:v>
                </c:pt>
                <c:pt idx="210">
                  <c:v>2026</c:v>
                </c:pt>
                <c:pt idx="211">
                  <c:v>2027</c:v>
                </c:pt>
                <c:pt idx="212">
                  <c:v>2028</c:v>
                </c:pt>
                <c:pt idx="213">
                  <c:v>2029</c:v>
                </c:pt>
                <c:pt idx="214">
                  <c:v>2030</c:v>
                </c:pt>
                <c:pt idx="215">
                  <c:v>2031</c:v>
                </c:pt>
                <c:pt idx="216">
                  <c:v>2032</c:v>
                </c:pt>
                <c:pt idx="217">
                  <c:v>2033</c:v>
                </c:pt>
                <c:pt idx="218">
                  <c:v>2034</c:v>
                </c:pt>
              </c:numCache>
            </c:numRef>
          </c:xVal>
          <c:yVal>
            <c:numRef>
              <c:f>Graph!$C$1809:$C$2025</c:f>
              <c:numCache>
                <c:formatCode>General</c:formatCode>
                <c:ptCount val="2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B9-4CF5-B248-73F4CA8B3B1C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Graph!$A$1808:$A$2026</c:f>
              <c:numCache>
                <c:formatCode>General</c:formatCode>
                <c:ptCount val="219"/>
                <c:pt idx="0">
                  <c:v>1816</c:v>
                </c:pt>
                <c:pt idx="1">
                  <c:v>1817</c:v>
                </c:pt>
                <c:pt idx="2">
                  <c:v>1818</c:v>
                </c:pt>
                <c:pt idx="3">
                  <c:v>1819</c:v>
                </c:pt>
                <c:pt idx="4">
                  <c:v>1820</c:v>
                </c:pt>
                <c:pt idx="5">
                  <c:v>1821</c:v>
                </c:pt>
                <c:pt idx="6">
                  <c:v>1822</c:v>
                </c:pt>
                <c:pt idx="7">
                  <c:v>1823</c:v>
                </c:pt>
                <c:pt idx="8">
                  <c:v>1824</c:v>
                </c:pt>
                <c:pt idx="9">
                  <c:v>1825</c:v>
                </c:pt>
                <c:pt idx="10">
                  <c:v>1826</c:v>
                </c:pt>
                <c:pt idx="11">
                  <c:v>1827</c:v>
                </c:pt>
                <c:pt idx="12">
                  <c:v>1828</c:v>
                </c:pt>
                <c:pt idx="13">
                  <c:v>1829</c:v>
                </c:pt>
                <c:pt idx="14">
                  <c:v>1830</c:v>
                </c:pt>
                <c:pt idx="15">
                  <c:v>1831</c:v>
                </c:pt>
                <c:pt idx="16">
                  <c:v>1832</c:v>
                </c:pt>
                <c:pt idx="17">
                  <c:v>1833</c:v>
                </c:pt>
                <c:pt idx="18">
                  <c:v>1834</c:v>
                </c:pt>
                <c:pt idx="19">
                  <c:v>1835</c:v>
                </c:pt>
                <c:pt idx="20">
                  <c:v>1836</c:v>
                </c:pt>
                <c:pt idx="21">
                  <c:v>1837</c:v>
                </c:pt>
                <c:pt idx="22">
                  <c:v>1838</c:v>
                </c:pt>
                <c:pt idx="23">
                  <c:v>1839</c:v>
                </c:pt>
                <c:pt idx="24">
                  <c:v>1840</c:v>
                </c:pt>
                <c:pt idx="25">
                  <c:v>1841</c:v>
                </c:pt>
                <c:pt idx="26">
                  <c:v>1842</c:v>
                </c:pt>
                <c:pt idx="27">
                  <c:v>1843</c:v>
                </c:pt>
                <c:pt idx="28">
                  <c:v>1844</c:v>
                </c:pt>
                <c:pt idx="29">
                  <c:v>1845</c:v>
                </c:pt>
                <c:pt idx="30">
                  <c:v>1846</c:v>
                </c:pt>
                <c:pt idx="31">
                  <c:v>1847</c:v>
                </c:pt>
                <c:pt idx="32">
                  <c:v>1848</c:v>
                </c:pt>
                <c:pt idx="33">
                  <c:v>1849</c:v>
                </c:pt>
                <c:pt idx="34">
                  <c:v>1850</c:v>
                </c:pt>
                <c:pt idx="35">
                  <c:v>1851</c:v>
                </c:pt>
                <c:pt idx="36">
                  <c:v>1852</c:v>
                </c:pt>
                <c:pt idx="37">
                  <c:v>1853</c:v>
                </c:pt>
                <c:pt idx="38">
                  <c:v>1854</c:v>
                </c:pt>
                <c:pt idx="39">
                  <c:v>1855</c:v>
                </c:pt>
                <c:pt idx="40">
                  <c:v>1856</c:v>
                </c:pt>
                <c:pt idx="41">
                  <c:v>1857</c:v>
                </c:pt>
                <c:pt idx="42">
                  <c:v>1858</c:v>
                </c:pt>
                <c:pt idx="43">
                  <c:v>1859</c:v>
                </c:pt>
                <c:pt idx="44">
                  <c:v>1860</c:v>
                </c:pt>
                <c:pt idx="45">
                  <c:v>1861</c:v>
                </c:pt>
                <c:pt idx="46">
                  <c:v>1862</c:v>
                </c:pt>
                <c:pt idx="47">
                  <c:v>1863</c:v>
                </c:pt>
                <c:pt idx="48">
                  <c:v>1864</c:v>
                </c:pt>
                <c:pt idx="49">
                  <c:v>1865</c:v>
                </c:pt>
                <c:pt idx="50">
                  <c:v>1866</c:v>
                </c:pt>
                <c:pt idx="51">
                  <c:v>1867</c:v>
                </c:pt>
                <c:pt idx="52">
                  <c:v>1868</c:v>
                </c:pt>
                <c:pt idx="53">
                  <c:v>1869</c:v>
                </c:pt>
                <c:pt idx="54">
                  <c:v>1870</c:v>
                </c:pt>
                <c:pt idx="55">
                  <c:v>1871</c:v>
                </c:pt>
                <c:pt idx="56">
                  <c:v>1872</c:v>
                </c:pt>
                <c:pt idx="57">
                  <c:v>1873</c:v>
                </c:pt>
                <c:pt idx="58">
                  <c:v>1874</c:v>
                </c:pt>
                <c:pt idx="59">
                  <c:v>1875</c:v>
                </c:pt>
                <c:pt idx="60">
                  <c:v>1876</c:v>
                </c:pt>
                <c:pt idx="61">
                  <c:v>1877</c:v>
                </c:pt>
                <c:pt idx="62">
                  <c:v>1878</c:v>
                </c:pt>
                <c:pt idx="63">
                  <c:v>1879</c:v>
                </c:pt>
                <c:pt idx="64">
                  <c:v>1880</c:v>
                </c:pt>
                <c:pt idx="65">
                  <c:v>1881</c:v>
                </c:pt>
                <c:pt idx="66">
                  <c:v>1882</c:v>
                </c:pt>
                <c:pt idx="67">
                  <c:v>1883</c:v>
                </c:pt>
                <c:pt idx="68">
                  <c:v>1884</c:v>
                </c:pt>
                <c:pt idx="69">
                  <c:v>1885</c:v>
                </c:pt>
                <c:pt idx="70">
                  <c:v>1886</c:v>
                </c:pt>
                <c:pt idx="71">
                  <c:v>1887</c:v>
                </c:pt>
                <c:pt idx="72">
                  <c:v>1888</c:v>
                </c:pt>
                <c:pt idx="73">
                  <c:v>1889</c:v>
                </c:pt>
                <c:pt idx="74">
                  <c:v>1890</c:v>
                </c:pt>
                <c:pt idx="75">
                  <c:v>1891</c:v>
                </c:pt>
                <c:pt idx="76">
                  <c:v>1892</c:v>
                </c:pt>
                <c:pt idx="77">
                  <c:v>1893</c:v>
                </c:pt>
                <c:pt idx="78">
                  <c:v>1894</c:v>
                </c:pt>
                <c:pt idx="79">
                  <c:v>1895</c:v>
                </c:pt>
                <c:pt idx="80">
                  <c:v>1896</c:v>
                </c:pt>
                <c:pt idx="81">
                  <c:v>1897</c:v>
                </c:pt>
                <c:pt idx="82">
                  <c:v>1898</c:v>
                </c:pt>
                <c:pt idx="83">
                  <c:v>1899</c:v>
                </c:pt>
                <c:pt idx="84">
                  <c:v>1900</c:v>
                </c:pt>
                <c:pt idx="85">
                  <c:v>1901</c:v>
                </c:pt>
                <c:pt idx="86">
                  <c:v>1902</c:v>
                </c:pt>
                <c:pt idx="87">
                  <c:v>1903</c:v>
                </c:pt>
                <c:pt idx="88">
                  <c:v>1904</c:v>
                </c:pt>
                <c:pt idx="89">
                  <c:v>1905</c:v>
                </c:pt>
                <c:pt idx="90">
                  <c:v>1906</c:v>
                </c:pt>
                <c:pt idx="91">
                  <c:v>1907</c:v>
                </c:pt>
                <c:pt idx="92">
                  <c:v>1908</c:v>
                </c:pt>
                <c:pt idx="93">
                  <c:v>1909</c:v>
                </c:pt>
                <c:pt idx="94">
                  <c:v>1910</c:v>
                </c:pt>
                <c:pt idx="95">
                  <c:v>1911</c:v>
                </c:pt>
                <c:pt idx="96">
                  <c:v>1912</c:v>
                </c:pt>
                <c:pt idx="97">
                  <c:v>1913</c:v>
                </c:pt>
                <c:pt idx="98">
                  <c:v>1914</c:v>
                </c:pt>
                <c:pt idx="99">
                  <c:v>1915</c:v>
                </c:pt>
                <c:pt idx="100">
                  <c:v>1916</c:v>
                </c:pt>
                <c:pt idx="101">
                  <c:v>1917</c:v>
                </c:pt>
                <c:pt idx="102">
                  <c:v>1918</c:v>
                </c:pt>
                <c:pt idx="103">
                  <c:v>1919</c:v>
                </c:pt>
                <c:pt idx="104">
                  <c:v>1920</c:v>
                </c:pt>
                <c:pt idx="105">
                  <c:v>1921</c:v>
                </c:pt>
                <c:pt idx="106">
                  <c:v>1922</c:v>
                </c:pt>
                <c:pt idx="107">
                  <c:v>1923</c:v>
                </c:pt>
                <c:pt idx="108">
                  <c:v>1924</c:v>
                </c:pt>
                <c:pt idx="109">
                  <c:v>1925</c:v>
                </c:pt>
                <c:pt idx="110">
                  <c:v>1926</c:v>
                </c:pt>
                <c:pt idx="111">
                  <c:v>1927</c:v>
                </c:pt>
                <c:pt idx="112">
                  <c:v>1928</c:v>
                </c:pt>
                <c:pt idx="113">
                  <c:v>1929</c:v>
                </c:pt>
                <c:pt idx="114">
                  <c:v>1930</c:v>
                </c:pt>
                <c:pt idx="115">
                  <c:v>1931</c:v>
                </c:pt>
                <c:pt idx="116">
                  <c:v>1932</c:v>
                </c:pt>
                <c:pt idx="117">
                  <c:v>1933</c:v>
                </c:pt>
                <c:pt idx="118">
                  <c:v>1934</c:v>
                </c:pt>
                <c:pt idx="119">
                  <c:v>1935</c:v>
                </c:pt>
                <c:pt idx="120">
                  <c:v>1936</c:v>
                </c:pt>
                <c:pt idx="121">
                  <c:v>1937</c:v>
                </c:pt>
                <c:pt idx="122">
                  <c:v>1938</c:v>
                </c:pt>
                <c:pt idx="123">
                  <c:v>1939</c:v>
                </c:pt>
                <c:pt idx="124">
                  <c:v>1940</c:v>
                </c:pt>
                <c:pt idx="125">
                  <c:v>1941</c:v>
                </c:pt>
                <c:pt idx="126">
                  <c:v>1942</c:v>
                </c:pt>
                <c:pt idx="127">
                  <c:v>1943</c:v>
                </c:pt>
                <c:pt idx="128">
                  <c:v>1944</c:v>
                </c:pt>
                <c:pt idx="129">
                  <c:v>1945</c:v>
                </c:pt>
                <c:pt idx="130">
                  <c:v>1946</c:v>
                </c:pt>
                <c:pt idx="131">
                  <c:v>1947</c:v>
                </c:pt>
                <c:pt idx="132">
                  <c:v>1948</c:v>
                </c:pt>
                <c:pt idx="133">
                  <c:v>1949</c:v>
                </c:pt>
                <c:pt idx="134">
                  <c:v>1950</c:v>
                </c:pt>
                <c:pt idx="135">
                  <c:v>1951</c:v>
                </c:pt>
                <c:pt idx="136">
                  <c:v>1952</c:v>
                </c:pt>
                <c:pt idx="137">
                  <c:v>1953</c:v>
                </c:pt>
                <c:pt idx="138">
                  <c:v>1954</c:v>
                </c:pt>
                <c:pt idx="139">
                  <c:v>1955</c:v>
                </c:pt>
                <c:pt idx="140">
                  <c:v>1956</c:v>
                </c:pt>
                <c:pt idx="141">
                  <c:v>1957</c:v>
                </c:pt>
                <c:pt idx="142">
                  <c:v>1958</c:v>
                </c:pt>
                <c:pt idx="143">
                  <c:v>1959</c:v>
                </c:pt>
                <c:pt idx="144">
                  <c:v>1960</c:v>
                </c:pt>
                <c:pt idx="145">
                  <c:v>1961</c:v>
                </c:pt>
                <c:pt idx="146">
                  <c:v>1962</c:v>
                </c:pt>
                <c:pt idx="147">
                  <c:v>1963</c:v>
                </c:pt>
                <c:pt idx="148">
                  <c:v>1964</c:v>
                </c:pt>
                <c:pt idx="149">
                  <c:v>1965</c:v>
                </c:pt>
                <c:pt idx="150">
                  <c:v>1966</c:v>
                </c:pt>
                <c:pt idx="151">
                  <c:v>1967</c:v>
                </c:pt>
                <c:pt idx="152">
                  <c:v>1968</c:v>
                </c:pt>
                <c:pt idx="153">
                  <c:v>1969</c:v>
                </c:pt>
                <c:pt idx="154">
                  <c:v>1970</c:v>
                </c:pt>
                <c:pt idx="155">
                  <c:v>1971</c:v>
                </c:pt>
                <c:pt idx="156">
                  <c:v>1972</c:v>
                </c:pt>
                <c:pt idx="157">
                  <c:v>1973</c:v>
                </c:pt>
                <c:pt idx="158">
                  <c:v>1974</c:v>
                </c:pt>
                <c:pt idx="159">
                  <c:v>1975</c:v>
                </c:pt>
                <c:pt idx="160">
                  <c:v>1976</c:v>
                </c:pt>
                <c:pt idx="161">
                  <c:v>1977</c:v>
                </c:pt>
                <c:pt idx="162">
                  <c:v>1978</c:v>
                </c:pt>
                <c:pt idx="163">
                  <c:v>1979</c:v>
                </c:pt>
                <c:pt idx="164">
                  <c:v>1980</c:v>
                </c:pt>
                <c:pt idx="165">
                  <c:v>1981</c:v>
                </c:pt>
                <c:pt idx="166">
                  <c:v>1982</c:v>
                </c:pt>
                <c:pt idx="167">
                  <c:v>1983</c:v>
                </c:pt>
                <c:pt idx="168">
                  <c:v>1984</c:v>
                </c:pt>
                <c:pt idx="169">
                  <c:v>1985</c:v>
                </c:pt>
                <c:pt idx="170">
                  <c:v>1986</c:v>
                </c:pt>
                <c:pt idx="171">
                  <c:v>1987</c:v>
                </c:pt>
                <c:pt idx="172">
                  <c:v>1988</c:v>
                </c:pt>
                <c:pt idx="173">
                  <c:v>1989</c:v>
                </c:pt>
                <c:pt idx="174">
                  <c:v>1990</c:v>
                </c:pt>
                <c:pt idx="175">
                  <c:v>1991</c:v>
                </c:pt>
                <c:pt idx="176">
                  <c:v>1992</c:v>
                </c:pt>
                <c:pt idx="177">
                  <c:v>1993</c:v>
                </c:pt>
                <c:pt idx="178">
                  <c:v>1994</c:v>
                </c:pt>
                <c:pt idx="179">
                  <c:v>1995</c:v>
                </c:pt>
                <c:pt idx="180">
                  <c:v>1996</c:v>
                </c:pt>
                <c:pt idx="181">
                  <c:v>1997</c:v>
                </c:pt>
                <c:pt idx="182">
                  <c:v>1998</c:v>
                </c:pt>
                <c:pt idx="183">
                  <c:v>1999</c:v>
                </c:pt>
                <c:pt idx="184">
                  <c:v>2000</c:v>
                </c:pt>
                <c:pt idx="185">
                  <c:v>2001</c:v>
                </c:pt>
                <c:pt idx="186">
                  <c:v>2002</c:v>
                </c:pt>
                <c:pt idx="187">
                  <c:v>2003</c:v>
                </c:pt>
                <c:pt idx="188">
                  <c:v>2004</c:v>
                </c:pt>
                <c:pt idx="189">
                  <c:v>2005</c:v>
                </c:pt>
                <c:pt idx="190">
                  <c:v>2006</c:v>
                </c:pt>
                <c:pt idx="191">
                  <c:v>2007</c:v>
                </c:pt>
                <c:pt idx="192">
                  <c:v>2008</c:v>
                </c:pt>
                <c:pt idx="193">
                  <c:v>2009</c:v>
                </c:pt>
                <c:pt idx="194">
                  <c:v>2010</c:v>
                </c:pt>
                <c:pt idx="195">
                  <c:v>2011</c:v>
                </c:pt>
                <c:pt idx="196">
                  <c:v>2012</c:v>
                </c:pt>
                <c:pt idx="197">
                  <c:v>2013</c:v>
                </c:pt>
                <c:pt idx="198">
                  <c:v>2014</c:v>
                </c:pt>
                <c:pt idx="199">
                  <c:v>2015</c:v>
                </c:pt>
                <c:pt idx="200">
                  <c:v>2016</c:v>
                </c:pt>
                <c:pt idx="201">
                  <c:v>2017</c:v>
                </c:pt>
                <c:pt idx="202">
                  <c:v>2018</c:v>
                </c:pt>
                <c:pt idx="203">
                  <c:v>2019</c:v>
                </c:pt>
                <c:pt idx="204">
                  <c:v>2020</c:v>
                </c:pt>
                <c:pt idx="205">
                  <c:v>2021</c:v>
                </c:pt>
                <c:pt idx="206">
                  <c:v>2022</c:v>
                </c:pt>
                <c:pt idx="207">
                  <c:v>2023</c:v>
                </c:pt>
                <c:pt idx="208">
                  <c:v>2024</c:v>
                </c:pt>
                <c:pt idx="209">
                  <c:v>2025</c:v>
                </c:pt>
                <c:pt idx="210">
                  <c:v>2026</c:v>
                </c:pt>
                <c:pt idx="211">
                  <c:v>2027</c:v>
                </c:pt>
                <c:pt idx="212">
                  <c:v>2028</c:v>
                </c:pt>
                <c:pt idx="213">
                  <c:v>2029</c:v>
                </c:pt>
                <c:pt idx="214">
                  <c:v>2030</c:v>
                </c:pt>
                <c:pt idx="215">
                  <c:v>2031</c:v>
                </c:pt>
                <c:pt idx="216">
                  <c:v>2032</c:v>
                </c:pt>
                <c:pt idx="217">
                  <c:v>2033</c:v>
                </c:pt>
                <c:pt idx="218">
                  <c:v>2034</c:v>
                </c:pt>
              </c:numCache>
            </c:numRef>
          </c:xVal>
          <c:yVal>
            <c:numRef>
              <c:f>Graph!$E$1809:$E$2025</c:f>
              <c:numCache>
                <c:formatCode>General</c:formatCode>
                <c:ptCount val="217"/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FB9-4CF5-B248-73F4CA8B3B1C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Graph!$A$1808:$A$2026</c:f>
              <c:numCache>
                <c:formatCode>General</c:formatCode>
                <c:ptCount val="219"/>
                <c:pt idx="0">
                  <c:v>1816</c:v>
                </c:pt>
                <c:pt idx="1">
                  <c:v>1817</c:v>
                </c:pt>
                <c:pt idx="2">
                  <c:v>1818</c:v>
                </c:pt>
                <c:pt idx="3">
                  <c:v>1819</c:v>
                </c:pt>
                <c:pt idx="4">
                  <c:v>1820</c:v>
                </c:pt>
                <c:pt idx="5">
                  <c:v>1821</c:v>
                </c:pt>
                <c:pt idx="6">
                  <c:v>1822</c:v>
                </c:pt>
                <c:pt idx="7">
                  <c:v>1823</c:v>
                </c:pt>
                <c:pt idx="8">
                  <c:v>1824</c:v>
                </c:pt>
                <c:pt idx="9">
                  <c:v>1825</c:v>
                </c:pt>
                <c:pt idx="10">
                  <c:v>1826</c:v>
                </c:pt>
                <c:pt idx="11">
                  <c:v>1827</c:v>
                </c:pt>
                <c:pt idx="12">
                  <c:v>1828</c:v>
                </c:pt>
                <c:pt idx="13">
                  <c:v>1829</c:v>
                </c:pt>
                <c:pt idx="14">
                  <c:v>1830</c:v>
                </c:pt>
                <c:pt idx="15">
                  <c:v>1831</c:v>
                </c:pt>
                <c:pt idx="16">
                  <c:v>1832</c:v>
                </c:pt>
                <c:pt idx="17">
                  <c:v>1833</c:v>
                </c:pt>
                <c:pt idx="18">
                  <c:v>1834</c:v>
                </c:pt>
                <c:pt idx="19">
                  <c:v>1835</c:v>
                </c:pt>
                <c:pt idx="20">
                  <c:v>1836</c:v>
                </c:pt>
                <c:pt idx="21">
                  <c:v>1837</c:v>
                </c:pt>
                <c:pt idx="22">
                  <c:v>1838</c:v>
                </c:pt>
                <c:pt idx="23">
                  <c:v>1839</c:v>
                </c:pt>
                <c:pt idx="24">
                  <c:v>1840</c:v>
                </c:pt>
                <c:pt idx="25">
                  <c:v>1841</c:v>
                </c:pt>
                <c:pt idx="26">
                  <c:v>1842</c:v>
                </c:pt>
                <c:pt idx="27">
                  <c:v>1843</c:v>
                </c:pt>
                <c:pt idx="28">
                  <c:v>1844</c:v>
                </c:pt>
                <c:pt idx="29">
                  <c:v>1845</c:v>
                </c:pt>
                <c:pt idx="30">
                  <c:v>1846</c:v>
                </c:pt>
                <c:pt idx="31">
                  <c:v>1847</c:v>
                </c:pt>
                <c:pt idx="32">
                  <c:v>1848</c:v>
                </c:pt>
                <c:pt idx="33">
                  <c:v>1849</c:v>
                </c:pt>
                <c:pt idx="34">
                  <c:v>1850</c:v>
                </c:pt>
                <c:pt idx="35">
                  <c:v>1851</c:v>
                </c:pt>
                <c:pt idx="36">
                  <c:v>1852</c:v>
                </c:pt>
                <c:pt idx="37">
                  <c:v>1853</c:v>
                </c:pt>
                <c:pt idx="38">
                  <c:v>1854</c:v>
                </c:pt>
                <c:pt idx="39">
                  <c:v>1855</c:v>
                </c:pt>
                <c:pt idx="40">
                  <c:v>1856</c:v>
                </c:pt>
                <c:pt idx="41">
                  <c:v>1857</c:v>
                </c:pt>
                <c:pt idx="42">
                  <c:v>1858</c:v>
                </c:pt>
                <c:pt idx="43">
                  <c:v>1859</c:v>
                </c:pt>
                <c:pt idx="44">
                  <c:v>1860</c:v>
                </c:pt>
                <c:pt idx="45">
                  <c:v>1861</c:v>
                </c:pt>
                <c:pt idx="46">
                  <c:v>1862</c:v>
                </c:pt>
                <c:pt idx="47">
                  <c:v>1863</c:v>
                </c:pt>
                <c:pt idx="48">
                  <c:v>1864</c:v>
                </c:pt>
                <c:pt idx="49">
                  <c:v>1865</c:v>
                </c:pt>
                <c:pt idx="50">
                  <c:v>1866</c:v>
                </c:pt>
                <c:pt idx="51">
                  <c:v>1867</c:v>
                </c:pt>
                <c:pt idx="52">
                  <c:v>1868</c:v>
                </c:pt>
                <c:pt idx="53">
                  <c:v>1869</c:v>
                </c:pt>
                <c:pt idx="54">
                  <c:v>1870</c:v>
                </c:pt>
                <c:pt idx="55">
                  <c:v>1871</c:v>
                </c:pt>
                <c:pt idx="56">
                  <c:v>1872</c:v>
                </c:pt>
                <c:pt idx="57">
                  <c:v>1873</c:v>
                </c:pt>
                <c:pt idx="58">
                  <c:v>1874</c:v>
                </c:pt>
                <c:pt idx="59">
                  <c:v>1875</c:v>
                </c:pt>
                <c:pt idx="60">
                  <c:v>1876</c:v>
                </c:pt>
                <c:pt idx="61">
                  <c:v>1877</c:v>
                </c:pt>
                <c:pt idx="62">
                  <c:v>1878</c:v>
                </c:pt>
                <c:pt idx="63">
                  <c:v>1879</c:v>
                </c:pt>
                <c:pt idx="64">
                  <c:v>1880</c:v>
                </c:pt>
                <c:pt idx="65">
                  <c:v>1881</c:v>
                </c:pt>
                <c:pt idx="66">
                  <c:v>1882</c:v>
                </c:pt>
                <c:pt idx="67">
                  <c:v>1883</c:v>
                </c:pt>
                <c:pt idx="68">
                  <c:v>1884</c:v>
                </c:pt>
                <c:pt idx="69">
                  <c:v>1885</c:v>
                </c:pt>
                <c:pt idx="70">
                  <c:v>1886</c:v>
                </c:pt>
                <c:pt idx="71">
                  <c:v>1887</c:v>
                </c:pt>
                <c:pt idx="72">
                  <c:v>1888</c:v>
                </c:pt>
                <c:pt idx="73">
                  <c:v>1889</c:v>
                </c:pt>
                <c:pt idx="74">
                  <c:v>1890</c:v>
                </c:pt>
                <c:pt idx="75">
                  <c:v>1891</c:v>
                </c:pt>
                <c:pt idx="76">
                  <c:v>1892</c:v>
                </c:pt>
                <c:pt idx="77">
                  <c:v>1893</c:v>
                </c:pt>
                <c:pt idx="78">
                  <c:v>1894</c:v>
                </c:pt>
                <c:pt idx="79">
                  <c:v>1895</c:v>
                </c:pt>
                <c:pt idx="80">
                  <c:v>1896</c:v>
                </c:pt>
                <c:pt idx="81">
                  <c:v>1897</c:v>
                </c:pt>
                <c:pt idx="82">
                  <c:v>1898</c:v>
                </c:pt>
                <c:pt idx="83">
                  <c:v>1899</c:v>
                </c:pt>
                <c:pt idx="84">
                  <c:v>1900</c:v>
                </c:pt>
                <c:pt idx="85">
                  <c:v>1901</c:v>
                </c:pt>
                <c:pt idx="86">
                  <c:v>1902</c:v>
                </c:pt>
                <c:pt idx="87">
                  <c:v>1903</c:v>
                </c:pt>
                <c:pt idx="88">
                  <c:v>1904</c:v>
                </c:pt>
                <c:pt idx="89">
                  <c:v>1905</c:v>
                </c:pt>
                <c:pt idx="90">
                  <c:v>1906</c:v>
                </c:pt>
                <c:pt idx="91">
                  <c:v>1907</c:v>
                </c:pt>
                <c:pt idx="92">
                  <c:v>1908</c:v>
                </c:pt>
                <c:pt idx="93">
                  <c:v>1909</c:v>
                </c:pt>
                <c:pt idx="94">
                  <c:v>1910</c:v>
                </c:pt>
                <c:pt idx="95">
                  <c:v>1911</c:v>
                </c:pt>
                <c:pt idx="96">
                  <c:v>1912</c:v>
                </c:pt>
                <c:pt idx="97">
                  <c:v>1913</c:v>
                </c:pt>
                <c:pt idx="98">
                  <c:v>1914</c:v>
                </c:pt>
                <c:pt idx="99">
                  <c:v>1915</c:v>
                </c:pt>
                <c:pt idx="100">
                  <c:v>1916</c:v>
                </c:pt>
                <c:pt idx="101">
                  <c:v>1917</c:v>
                </c:pt>
                <c:pt idx="102">
                  <c:v>1918</c:v>
                </c:pt>
                <c:pt idx="103">
                  <c:v>1919</c:v>
                </c:pt>
                <c:pt idx="104">
                  <c:v>1920</c:v>
                </c:pt>
                <c:pt idx="105">
                  <c:v>1921</c:v>
                </c:pt>
                <c:pt idx="106">
                  <c:v>1922</c:v>
                </c:pt>
                <c:pt idx="107">
                  <c:v>1923</c:v>
                </c:pt>
                <c:pt idx="108">
                  <c:v>1924</c:v>
                </c:pt>
                <c:pt idx="109">
                  <c:v>1925</c:v>
                </c:pt>
                <c:pt idx="110">
                  <c:v>1926</c:v>
                </c:pt>
                <c:pt idx="111">
                  <c:v>1927</c:v>
                </c:pt>
                <c:pt idx="112">
                  <c:v>1928</c:v>
                </c:pt>
                <c:pt idx="113">
                  <c:v>1929</c:v>
                </c:pt>
                <c:pt idx="114">
                  <c:v>1930</c:v>
                </c:pt>
                <c:pt idx="115">
                  <c:v>1931</c:v>
                </c:pt>
                <c:pt idx="116">
                  <c:v>1932</c:v>
                </c:pt>
                <c:pt idx="117">
                  <c:v>1933</c:v>
                </c:pt>
                <c:pt idx="118">
                  <c:v>1934</c:v>
                </c:pt>
                <c:pt idx="119">
                  <c:v>1935</c:v>
                </c:pt>
                <c:pt idx="120">
                  <c:v>1936</c:v>
                </c:pt>
                <c:pt idx="121">
                  <c:v>1937</c:v>
                </c:pt>
                <c:pt idx="122">
                  <c:v>1938</c:v>
                </c:pt>
                <c:pt idx="123">
                  <c:v>1939</c:v>
                </c:pt>
                <c:pt idx="124">
                  <c:v>1940</c:v>
                </c:pt>
                <c:pt idx="125">
                  <c:v>1941</c:v>
                </c:pt>
                <c:pt idx="126">
                  <c:v>1942</c:v>
                </c:pt>
                <c:pt idx="127">
                  <c:v>1943</c:v>
                </c:pt>
                <c:pt idx="128">
                  <c:v>1944</c:v>
                </c:pt>
                <c:pt idx="129">
                  <c:v>1945</c:v>
                </c:pt>
                <c:pt idx="130">
                  <c:v>1946</c:v>
                </c:pt>
                <c:pt idx="131">
                  <c:v>1947</c:v>
                </c:pt>
                <c:pt idx="132">
                  <c:v>1948</c:v>
                </c:pt>
                <c:pt idx="133">
                  <c:v>1949</c:v>
                </c:pt>
                <c:pt idx="134">
                  <c:v>1950</c:v>
                </c:pt>
                <c:pt idx="135">
                  <c:v>1951</c:v>
                </c:pt>
                <c:pt idx="136">
                  <c:v>1952</c:v>
                </c:pt>
                <c:pt idx="137">
                  <c:v>1953</c:v>
                </c:pt>
                <c:pt idx="138">
                  <c:v>1954</c:v>
                </c:pt>
                <c:pt idx="139">
                  <c:v>1955</c:v>
                </c:pt>
                <c:pt idx="140">
                  <c:v>1956</c:v>
                </c:pt>
                <c:pt idx="141">
                  <c:v>1957</c:v>
                </c:pt>
                <c:pt idx="142">
                  <c:v>1958</c:v>
                </c:pt>
                <c:pt idx="143">
                  <c:v>1959</c:v>
                </c:pt>
                <c:pt idx="144">
                  <c:v>1960</c:v>
                </c:pt>
                <c:pt idx="145">
                  <c:v>1961</c:v>
                </c:pt>
                <c:pt idx="146">
                  <c:v>1962</c:v>
                </c:pt>
                <c:pt idx="147">
                  <c:v>1963</c:v>
                </c:pt>
                <c:pt idx="148">
                  <c:v>1964</c:v>
                </c:pt>
                <c:pt idx="149">
                  <c:v>1965</c:v>
                </c:pt>
                <c:pt idx="150">
                  <c:v>1966</c:v>
                </c:pt>
                <c:pt idx="151">
                  <c:v>1967</c:v>
                </c:pt>
                <c:pt idx="152">
                  <c:v>1968</c:v>
                </c:pt>
                <c:pt idx="153">
                  <c:v>1969</c:v>
                </c:pt>
                <c:pt idx="154">
                  <c:v>1970</c:v>
                </c:pt>
                <c:pt idx="155">
                  <c:v>1971</c:v>
                </c:pt>
                <c:pt idx="156">
                  <c:v>1972</c:v>
                </c:pt>
                <c:pt idx="157">
                  <c:v>1973</c:v>
                </c:pt>
                <c:pt idx="158">
                  <c:v>1974</c:v>
                </c:pt>
                <c:pt idx="159">
                  <c:v>1975</c:v>
                </c:pt>
                <c:pt idx="160">
                  <c:v>1976</c:v>
                </c:pt>
                <c:pt idx="161">
                  <c:v>1977</c:v>
                </c:pt>
                <c:pt idx="162">
                  <c:v>1978</c:v>
                </c:pt>
                <c:pt idx="163">
                  <c:v>1979</c:v>
                </c:pt>
                <c:pt idx="164">
                  <c:v>1980</c:v>
                </c:pt>
                <c:pt idx="165">
                  <c:v>1981</c:v>
                </c:pt>
                <c:pt idx="166">
                  <c:v>1982</c:v>
                </c:pt>
                <c:pt idx="167">
                  <c:v>1983</c:v>
                </c:pt>
                <c:pt idx="168">
                  <c:v>1984</c:v>
                </c:pt>
                <c:pt idx="169">
                  <c:v>1985</c:v>
                </c:pt>
                <c:pt idx="170">
                  <c:v>1986</c:v>
                </c:pt>
                <c:pt idx="171">
                  <c:v>1987</c:v>
                </c:pt>
                <c:pt idx="172">
                  <c:v>1988</c:v>
                </c:pt>
                <c:pt idx="173">
                  <c:v>1989</c:v>
                </c:pt>
                <c:pt idx="174">
                  <c:v>1990</c:v>
                </c:pt>
                <c:pt idx="175">
                  <c:v>1991</c:v>
                </c:pt>
                <c:pt idx="176">
                  <c:v>1992</c:v>
                </c:pt>
                <c:pt idx="177">
                  <c:v>1993</c:v>
                </c:pt>
                <c:pt idx="178">
                  <c:v>1994</c:v>
                </c:pt>
                <c:pt idx="179">
                  <c:v>1995</c:v>
                </c:pt>
                <c:pt idx="180">
                  <c:v>1996</c:v>
                </c:pt>
                <c:pt idx="181">
                  <c:v>1997</c:v>
                </c:pt>
                <c:pt idx="182">
                  <c:v>1998</c:v>
                </c:pt>
                <c:pt idx="183">
                  <c:v>1999</c:v>
                </c:pt>
                <c:pt idx="184">
                  <c:v>2000</c:v>
                </c:pt>
                <c:pt idx="185">
                  <c:v>2001</c:v>
                </c:pt>
                <c:pt idx="186">
                  <c:v>2002</c:v>
                </c:pt>
                <c:pt idx="187">
                  <c:v>2003</c:v>
                </c:pt>
                <c:pt idx="188">
                  <c:v>2004</c:v>
                </c:pt>
                <c:pt idx="189">
                  <c:v>2005</c:v>
                </c:pt>
                <c:pt idx="190">
                  <c:v>2006</c:v>
                </c:pt>
                <c:pt idx="191">
                  <c:v>2007</c:v>
                </c:pt>
                <c:pt idx="192">
                  <c:v>2008</c:v>
                </c:pt>
                <c:pt idx="193">
                  <c:v>2009</c:v>
                </c:pt>
                <c:pt idx="194">
                  <c:v>2010</c:v>
                </c:pt>
                <c:pt idx="195">
                  <c:v>2011</c:v>
                </c:pt>
                <c:pt idx="196">
                  <c:v>2012</c:v>
                </c:pt>
                <c:pt idx="197">
                  <c:v>2013</c:v>
                </c:pt>
                <c:pt idx="198">
                  <c:v>2014</c:v>
                </c:pt>
                <c:pt idx="199">
                  <c:v>2015</c:v>
                </c:pt>
                <c:pt idx="200">
                  <c:v>2016</c:v>
                </c:pt>
                <c:pt idx="201">
                  <c:v>2017</c:v>
                </c:pt>
                <c:pt idx="202">
                  <c:v>2018</c:v>
                </c:pt>
                <c:pt idx="203">
                  <c:v>2019</c:v>
                </c:pt>
                <c:pt idx="204">
                  <c:v>2020</c:v>
                </c:pt>
                <c:pt idx="205">
                  <c:v>2021</c:v>
                </c:pt>
                <c:pt idx="206">
                  <c:v>2022</c:v>
                </c:pt>
                <c:pt idx="207">
                  <c:v>2023</c:v>
                </c:pt>
                <c:pt idx="208">
                  <c:v>2024</c:v>
                </c:pt>
                <c:pt idx="209">
                  <c:v>2025</c:v>
                </c:pt>
                <c:pt idx="210">
                  <c:v>2026</c:v>
                </c:pt>
                <c:pt idx="211">
                  <c:v>2027</c:v>
                </c:pt>
                <c:pt idx="212">
                  <c:v>2028</c:v>
                </c:pt>
                <c:pt idx="213">
                  <c:v>2029</c:v>
                </c:pt>
                <c:pt idx="214">
                  <c:v>2030</c:v>
                </c:pt>
                <c:pt idx="215">
                  <c:v>2031</c:v>
                </c:pt>
                <c:pt idx="216">
                  <c:v>2032</c:v>
                </c:pt>
                <c:pt idx="217">
                  <c:v>2033</c:v>
                </c:pt>
                <c:pt idx="218">
                  <c:v>2034</c:v>
                </c:pt>
              </c:numCache>
            </c:numRef>
          </c:xVal>
          <c:yVal>
            <c:numRef>
              <c:f>Graph!$G$1809:$G$2025</c:f>
              <c:numCache>
                <c:formatCode>General</c:formatCode>
                <c:ptCount val="2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FB9-4CF5-B248-73F4CA8B3B1C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Graph!$A$1808:$A$2026</c:f>
              <c:numCache>
                <c:formatCode>General</c:formatCode>
                <c:ptCount val="219"/>
                <c:pt idx="0">
                  <c:v>1816</c:v>
                </c:pt>
                <c:pt idx="1">
                  <c:v>1817</c:v>
                </c:pt>
                <c:pt idx="2">
                  <c:v>1818</c:v>
                </c:pt>
                <c:pt idx="3">
                  <c:v>1819</c:v>
                </c:pt>
                <c:pt idx="4">
                  <c:v>1820</c:v>
                </c:pt>
                <c:pt idx="5">
                  <c:v>1821</c:v>
                </c:pt>
                <c:pt idx="6">
                  <c:v>1822</c:v>
                </c:pt>
                <c:pt idx="7">
                  <c:v>1823</c:v>
                </c:pt>
                <c:pt idx="8">
                  <c:v>1824</c:v>
                </c:pt>
                <c:pt idx="9">
                  <c:v>1825</c:v>
                </c:pt>
                <c:pt idx="10">
                  <c:v>1826</c:v>
                </c:pt>
                <c:pt idx="11">
                  <c:v>1827</c:v>
                </c:pt>
                <c:pt idx="12">
                  <c:v>1828</c:v>
                </c:pt>
                <c:pt idx="13">
                  <c:v>1829</c:v>
                </c:pt>
                <c:pt idx="14">
                  <c:v>1830</c:v>
                </c:pt>
                <c:pt idx="15">
                  <c:v>1831</c:v>
                </c:pt>
                <c:pt idx="16">
                  <c:v>1832</c:v>
                </c:pt>
                <c:pt idx="17">
                  <c:v>1833</c:v>
                </c:pt>
                <c:pt idx="18">
                  <c:v>1834</c:v>
                </c:pt>
                <c:pt idx="19">
                  <c:v>1835</c:v>
                </c:pt>
                <c:pt idx="20">
                  <c:v>1836</c:v>
                </c:pt>
                <c:pt idx="21">
                  <c:v>1837</c:v>
                </c:pt>
                <c:pt idx="22">
                  <c:v>1838</c:v>
                </c:pt>
                <c:pt idx="23">
                  <c:v>1839</c:v>
                </c:pt>
                <c:pt idx="24">
                  <c:v>1840</c:v>
                </c:pt>
                <c:pt idx="25">
                  <c:v>1841</c:v>
                </c:pt>
                <c:pt idx="26">
                  <c:v>1842</c:v>
                </c:pt>
                <c:pt idx="27">
                  <c:v>1843</c:v>
                </c:pt>
                <c:pt idx="28">
                  <c:v>1844</c:v>
                </c:pt>
                <c:pt idx="29">
                  <c:v>1845</c:v>
                </c:pt>
                <c:pt idx="30">
                  <c:v>1846</c:v>
                </c:pt>
                <c:pt idx="31">
                  <c:v>1847</c:v>
                </c:pt>
                <c:pt idx="32">
                  <c:v>1848</c:v>
                </c:pt>
                <c:pt idx="33">
                  <c:v>1849</c:v>
                </c:pt>
                <c:pt idx="34">
                  <c:v>1850</c:v>
                </c:pt>
                <c:pt idx="35">
                  <c:v>1851</c:v>
                </c:pt>
                <c:pt idx="36">
                  <c:v>1852</c:v>
                </c:pt>
                <c:pt idx="37">
                  <c:v>1853</c:v>
                </c:pt>
                <c:pt idx="38">
                  <c:v>1854</c:v>
                </c:pt>
                <c:pt idx="39">
                  <c:v>1855</c:v>
                </c:pt>
                <c:pt idx="40">
                  <c:v>1856</c:v>
                </c:pt>
                <c:pt idx="41">
                  <c:v>1857</c:v>
                </c:pt>
                <c:pt idx="42">
                  <c:v>1858</c:v>
                </c:pt>
                <c:pt idx="43">
                  <c:v>1859</c:v>
                </c:pt>
                <c:pt idx="44">
                  <c:v>1860</c:v>
                </c:pt>
                <c:pt idx="45">
                  <c:v>1861</c:v>
                </c:pt>
                <c:pt idx="46">
                  <c:v>1862</c:v>
                </c:pt>
                <c:pt idx="47">
                  <c:v>1863</c:v>
                </c:pt>
                <c:pt idx="48">
                  <c:v>1864</c:v>
                </c:pt>
                <c:pt idx="49">
                  <c:v>1865</c:v>
                </c:pt>
                <c:pt idx="50">
                  <c:v>1866</c:v>
                </c:pt>
                <c:pt idx="51">
                  <c:v>1867</c:v>
                </c:pt>
                <c:pt idx="52">
                  <c:v>1868</c:v>
                </c:pt>
                <c:pt idx="53">
                  <c:v>1869</c:v>
                </c:pt>
                <c:pt idx="54">
                  <c:v>1870</c:v>
                </c:pt>
                <c:pt idx="55">
                  <c:v>1871</c:v>
                </c:pt>
                <c:pt idx="56">
                  <c:v>1872</c:v>
                </c:pt>
                <c:pt idx="57">
                  <c:v>1873</c:v>
                </c:pt>
                <c:pt idx="58">
                  <c:v>1874</c:v>
                </c:pt>
                <c:pt idx="59">
                  <c:v>1875</c:v>
                </c:pt>
                <c:pt idx="60">
                  <c:v>1876</c:v>
                </c:pt>
                <c:pt idx="61">
                  <c:v>1877</c:v>
                </c:pt>
                <c:pt idx="62">
                  <c:v>1878</c:v>
                </c:pt>
                <c:pt idx="63">
                  <c:v>1879</c:v>
                </c:pt>
                <c:pt idx="64">
                  <c:v>1880</c:v>
                </c:pt>
                <c:pt idx="65">
                  <c:v>1881</c:v>
                </c:pt>
                <c:pt idx="66">
                  <c:v>1882</c:v>
                </c:pt>
                <c:pt idx="67">
                  <c:v>1883</c:v>
                </c:pt>
                <c:pt idx="68">
                  <c:v>1884</c:v>
                </c:pt>
                <c:pt idx="69">
                  <c:v>1885</c:v>
                </c:pt>
                <c:pt idx="70">
                  <c:v>1886</c:v>
                </c:pt>
                <c:pt idx="71">
                  <c:v>1887</c:v>
                </c:pt>
                <c:pt idx="72">
                  <c:v>1888</c:v>
                </c:pt>
                <c:pt idx="73">
                  <c:v>1889</c:v>
                </c:pt>
                <c:pt idx="74">
                  <c:v>1890</c:v>
                </c:pt>
                <c:pt idx="75">
                  <c:v>1891</c:v>
                </c:pt>
                <c:pt idx="76">
                  <c:v>1892</c:v>
                </c:pt>
                <c:pt idx="77">
                  <c:v>1893</c:v>
                </c:pt>
                <c:pt idx="78">
                  <c:v>1894</c:v>
                </c:pt>
                <c:pt idx="79">
                  <c:v>1895</c:v>
                </c:pt>
                <c:pt idx="80">
                  <c:v>1896</c:v>
                </c:pt>
                <c:pt idx="81">
                  <c:v>1897</c:v>
                </c:pt>
                <c:pt idx="82">
                  <c:v>1898</c:v>
                </c:pt>
                <c:pt idx="83">
                  <c:v>1899</c:v>
                </c:pt>
                <c:pt idx="84">
                  <c:v>1900</c:v>
                </c:pt>
                <c:pt idx="85">
                  <c:v>1901</c:v>
                </c:pt>
                <c:pt idx="86">
                  <c:v>1902</c:v>
                </c:pt>
                <c:pt idx="87">
                  <c:v>1903</c:v>
                </c:pt>
                <c:pt idx="88">
                  <c:v>1904</c:v>
                </c:pt>
                <c:pt idx="89">
                  <c:v>1905</c:v>
                </c:pt>
                <c:pt idx="90">
                  <c:v>1906</c:v>
                </c:pt>
                <c:pt idx="91">
                  <c:v>1907</c:v>
                </c:pt>
                <c:pt idx="92">
                  <c:v>1908</c:v>
                </c:pt>
                <c:pt idx="93">
                  <c:v>1909</c:v>
                </c:pt>
                <c:pt idx="94">
                  <c:v>1910</c:v>
                </c:pt>
                <c:pt idx="95">
                  <c:v>1911</c:v>
                </c:pt>
                <c:pt idx="96">
                  <c:v>1912</c:v>
                </c:pt>
                <c:pt idx="97">
                  <c:v>1913</c:v>
                </c:pt>
                <c:pt idx="98">
                  <c:v>1914</c:v>
                </c:pt>
                <c:pt idx="99">
                  <c:v>1915</c:v>
                </c:pt>
                <c:pt idx="100">
                  <c:v>1916</c:v>
                </c:pt>
                <c:pt idx="101">
                  <c:v>1917</c:v>
                </c:pt>
                <c:pt idx="102">
                  <c:v>1918</c:v>
                </c:pt>
                <c:pt idx="103">
                  <c:v>1919</c:v>
                </c:pt>
                <c:pt idx="104">
                  <c:v>1920</c:v>
                </c:pt>
                <c:pt idx="105">
                  <c:v>1921</c:v>
                </c:pt>
                <c:pt idx="106">
                  <c:v>1922</c:v>
                </c:pt>
                <c:pt idx="107">
                  <c:v>1923</c:v>
                </c:pt>
                <c:pt idx="108">
                  <c:v>1924</c:v>
                </c:pt>
                <c:pt idx="109">
                  <c:v>1925</c:v>
                </c:pt>
                <c:pt idx="110">
                  <c:v>1926</c:v>
                </c:pt>
                <c:pt idx="111">
                  <c:v>1927</c:v>
                </c:pt>
                <c:pt idx="112">
                  <c:v>1928</c:v>
                </c:pt>
                <c:pt idx="113">
                  <c:v>1929</c:v>
                </c:pt>
                <c:pt idx="114">
                  <c:v>1930</c:v>
                </c:pt>
                <c:pt idx="115">
                  <c:v>1931</c:v>
                </c:pt>
                <c:pt idx="116">
                  <c:v>1932</c:v>
                </c:pt>
                <c:pt idx="117">
                  <c:v>1933</c:v>
                </c:pt>
                <c:pt idx="118">
                  <c:v>1934</c:v>
                </c:pt>
                <c:pt idx="119">
                  <c:v>1935</c:v>
                </c:pt>
                <c:pt idx="120">
                  <c:v>1936</c:v>
                </c:pt>
                <c:pt idx="121">
                  <c:v>1937</c:v>
                </c:pt>
                <c:pt idx="122">
                  <c:v>1938</c:v>
                </c:pt>
                <c:pt idx="123">
                  <c:v>1939</c:v>
                </c:pt>
                <c:pt idx="124">
                  <c:v>1940</c:v>
                </c:pt>
                <c:pt idx="125">
                  <c:v>1941</c:v>
                </c:pt>
                <c:pt idx="126">
                  <c:v>1942</c:v>
                </c:pt>
                <c:pt idx="127">
                  <c:v>1943</c:v>
                </c:pt>
                <c:pt idx="128">
                  <c:v>1944</c:v>
                </c:pt>
                <c:pt idx="129">
                  <c:v>1945</c:v>
                </c:pt>
                <c:pt idx="130">
                  <c:v>1946</c:v>
                </c:pt>
                <c:pt idx="131">
                  <c:v>1947</c:v>
                </c:pt>
                <c:pt idx="132">
                  <c:v>1948</c:v>
                </c:pt>
                <c:pt idx="133">
                  <c:v>1949</c:v>
                </c:pt>
                <c:pt idx="134">
                  <c:v>1950</c:v>
                </c:pt>
                <c:pt idx="135">
                  <c:v>1951</c:v>
                </c:pt>
                <c:pt idx="136">
                  <c:v>1952</c:v>
                </c:pt>
                <c:pt idx="137">
                  <c:v>1953</c:v>
                </c:pt>
                <c:pt idx="138">
                  <c:v>1954</c:v>
                </c:pt>
                <c:pt idx="139">
                  <c:v>1955</c:v>
                </c:pt>
                <c:pt idx="140">
                  <c:v>1956</c:v>
                </c:pt>
                <c:pt idx="141">
                  <c:v>1957</c:v>
                </c:pt>
                <c:pt idx="142">
                  <c:v>1958</c:v>
                </c:pt>
                <c:pt idx="143">
                  <c:v>1959</c:v>
                </c:pt>
                <c:pt idx="144">
                  <c:v>1960</c:v>
                </c:pt>
                <c:pt idx="145">
                  <c:v>1961</c:v>
                </c:pt>
                <c:pt idx="146">
                  <c:v>1962</c:v>
                </c:pt>
                <c:pt idx="147">
                  <c:v>1963</c:v>
                </c:pt>
                <c:pt idx="148">
                  <c:v>1964</c:v>
                </c:pt>
                <c:pt idx="149">
                  <c:v>1965</c:v>
                </c:pt>
                <c:pt idx="150">
                  <c:v>1966</c:v>
                </c:pt>
                <c:pt idx="151">
                  <c:v>1967</c:v>
                </c:pt>
                <c:pt idx="152">
                  <c:v>1968</c:v>
                </c:pt>
                <c:pt idx="153">
                  <c:v>1969</c:v>
                </c:pt>
                <c:pt idx="154">
                  <c:v>1970</c:v>
                </c:pt>
                <c:pt idx="155">
                  <c:v>1971</c:v>
                </c:pt>
                <c:pt idx="156">
                  <c:v>1972</c:v>
                </c:pt>
                <c:pt idx="157">
                  <c:v>1973</c:v>
                </c:pt>
                <c:pt idx="158">
                  <c:v>1974</c:v>
                </c:pt>
                <c:pt idx="159">
                  <c:v>1975</c:v>
                </c:pt>
                <c:pt idx="160">
                  <c:v>1976</c:v>
                </c:pt>
                <c:pt idx="161">
                  <c:v>1977</c:v>
                </c:pt>
                <c:pt idx="162">
                  <c:v>1978</c:v>
                </c:pt>
                <c:pt idx="163">
                  <c:v>1979</c:v>
                </c:pt>
                <c:pt idx="164">
                  <c:v>1980</c:v>
                </c:pt>
                <c:pt idx="165">
                  <c:v>1981</c:v>
                </c:pt>
                <c:pt idx="166">
                  <c:v>1982</c:v>
                </c:pt>
                <c:pt idx="167">
                  <c:v>1983</c:v>
                </c:pt>
                <c:pt idx="168">
                  <c:v>1984</c:v>
                </c:pt>
                <c:pt idx="169">
                  <c:v>1985</c:v>
                </c:pt>
                <c:pt idx="170">
                  <c:v>1986</c:v>
                </c:pt>
                <c:pt idx="171">
                  <c:v>1987</c:v>
                </c:pt>
                <c:pt idx="172">
                  <c:v>1988</c:v>
                </c:pt>
                <c:pt idx="173">
                  <c:v>1989</c:v>
                </c:pt>
                <c:pt idx="174">
                  <c:v>1990</c:v>
                </c:pt>
                <c:pt idx="175">
                  <c:v>1991</c:v>
                </c:pt>
                <c:pt idx="176">
                  <c:v>1992</c:v>
                </c:pt>
                <c:pt idx="177">
                  <c:v>1993</c:v>
                </c:pt>
                <c:pt idx="178">
                  <c:v>1994</c:v>
                </c:pt>
                <c:pt idx="179">
                  <c:v>1995</c:v>
                </c:pt>
                <c:pt idx="180">
                  <c:v>1996</c:v>
                </c:pt>
                <c:pt idx="181">
                  <c:v>1997</c:v>
                </c:pt>
                <c:pt idx="182">
                  <c:v>1998</c:v>
                </c:pt>
                <c:pt idx="183">
                  <c:v>1999</c:v>
                </c:pt>
                <c:pt idx="184">
                  <c:v>2000</c:v>
                </c:pt>
                <c:pt idx="185">
                  <c:v>2001</c:v>
                </c:pt>
                <c:pt idx="186">
                  <c:v>2002</c:v>
                </c:pt>
                <c:pt idx="187">
                  <c:v>2003</c:v>
                </c:pt>
                <c:pt idx="188">
                  <c:v>2004</c:v>
                </c:pt>
                <c:pt idx="189">
                  <c:v>2005</c:v>
                </c:pt>
                <c:pt idx="190">
                  <c:v>2006</c:v>
                </c:pt>
                <c:pt idx="191">
                  <c:v>2007</c:v>
                </c:pt>
                <c:pt idx="192">
                  <c:v>2008</c:v>
                </c:pt>
                <c:pt idx="193">
                  <c:v>2009</c:v>
                </c:pt>
                <c:pt idx="194">
                  <c:v>2010</c:v>
                </c:pt>
                <c:pt idx="195">
                  <c:v>2011</c:v>
                </c:pt>
                <c:pt idx="196">
                  <c:v>2012</c:v>
                </c:pt>
                <c:pt idx="197">
                  <c:v>2013</c:v>
                </c:pt>
                <c:pt idx="198">
                  <c:v>2014</c:v>
                </c:pt>
                <c:pt idx="199">
                  <c:v>2015</c:v>
                </c:pt>
                <c:pt idx="200">
                  <c:v>2016</c:v>
                </c:pt>
                <c:pt idx="201">
                  <c:v>2017</c:v>
                </c:pt>
                <c:pt idx="202">
                  <c:v>2018</c:v>
                </c:pt>
                <c:pt idx="203">
                  <c:v>2019</c:v>
                </c:pt>
                <c:pt idx="204">
                  <c:v>2020</c:v>
                </c:pt>
                <c:pt idx="205">
                  <c:v>2021</c:v>
                </c:pt>
                <c:pt idx="206">
                  <c:v>2022</c:v>
                </c:pt>
                <c:pt idx="207">
                  <c:v>2023</c:v>
                </c:pt>
                <c:pt idx="208">
                  <c:v>2024</c:v>
                </c:pt>
                <c:pt idx="209">
                  <c:v>2025</c:v>
                </c:pt>
                <c:pt idx="210">
                  <c:v>2026</c:v>
                </c:pt>
                <c:pt idx="211">
                  <c:v>2027</c:v>
                </c:pt>
                <c:pt idx="212">
                  <c:v>2028</c:v>
                </c:pt>
                <c:pt idx="213">
                  <c:v>2029</c:v>
                </c:pt>
                <c:pt idx="214">
                  <c:v>2030</c:v>
                </c:pt>
                <c:pt idx="215">
                  <c:v>2031</c:v>
                </c:pt>
                <c:pt idx="216">
                  <c:v>2032</c:v>
                </c:pt>
                <c:pt idx="217">
                  <c:v>2033</c:v>
                </c:pt>
                <c:pt idx="218">
                  <c:v>2034</c:v>
                </c:pt>
              </c:numCache>
            </c:numRef>
          </c:xVal>
          <c:yVal>
            <c:numRef>
              <c:f>Graph!$H$1809:$H$2025</c:f>
              <c:numCache>
                <c:formatCode>General</c:formatCode>
                <c:ptCount val="2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FB9-4CF5-B248-73F4CA8B3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540016"/>
        <c:axId val="1296544336"/>
      </c:scatterChart>
      <c:valAx>
        <c:axId val="1296540016"/>
        <c:scaling>
          <c:orientation val="minMax"/>
          <c:max val="2034"/>
          <c:min val="1816"/>
        </c:scaling>
        <c:delete val="0"/>
        <c:axPos val="b"/>
        <c:numFmt formatCode="General" sourceLinked="1"/>
        <c:majorTickMark val="out"/>
        <c:minorTickMark val="none"/>
        <c:tickLblPos val="nextTo"/>
        <c:crossAx val="1296544336"/>
        <c:crosses val="autoZero"/>
        <c:crossBetween val="midCat"/>
      </c:valAx>
      <c:valAx>
        <c:axId val="12965443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965400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069604-9590-D70A-8822-733BCC93D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241</xdr:row>
      <xdr:rowOff>0</xdr:rowOff>
    </xdr:from>
    <xdr:to>
      <xdr:col>14</xdr:col>
      <xdr:colOff>304800</xdr:colOff>
      <xdr:row>255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DA0A49-B90E-A42B-C417-25B8E178A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522</xdr:row>
      <xdr:rowOff>0</xdr:rowOff>
    </xdr:from>
    <xdr:to>
      <xdr:col>14</xdr:col>
      <xdr:colOff>304800</xdr:colOff>
      <xdr:row>536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2942C2-6871-BBC4-19B5-C02CAFB3B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786</xdr:row>
      <xdr:rowOff>0</xdr:rowOff>
    </xdr:from>
    <xdr:to>
      <xdr:col>14</xdr:col>
      <xdr:colOff>304800</xdr:colOff>
      <xdr:row>800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CBC9C8-B77F-C166-55F4-D393BA423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1002</xdr:row>
      <xdr:rowOff>0</xdr:rowOff>
    </xdr:from>
    <xdr:to>
      <xdr:col>14</xdr:col>
      <xdr:colOff>304800</xdr:colOff>
      <xdr:row>1016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10A429-8F50-F936-CB6D-9147E7789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1205</xdr:row>
      <xdr:rowOff>0</xdr:rowOff>
    </xdr:from>
    <xdr:to>
      <xdr:col>14</xdr:col>
      <xdr:colOff>304800</xdr:colOff>
      <xdr:row>1219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3E6C9C-6F26-5BDA-2AA8-79CFAE7A5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1404</xdr:row>
      <xdr:rowOff>0</xdr:rowOff>
    </xdr:from>
    <xdr:to>
      <xdr:col>14</xdr:col>
      <xdr:colOff>304800</xdr:colOff>
      <xdr:row>1418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5955EB-F178-D935-893A-9EB2114E0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1597</xdr:row>
      <xdr:rowOff>0</xdr:rowOff>
    </xdr:from>
    <xdr:to>
      <xdr:col>14</xdr:col>
      <xdr:colOff>304800</xdr:colOff>
      <xdr:row>1611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816C6FE-F6F0-D02D-92B3-D86EEEB83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1807</xdr:row>
      <xdr:rowOff>0</xdr:rowOff>
    </xdr:from>
    <xdr:to>
      <xdr:col>14</xdr:col>
      <xdr:colOff>304800</xdr:colOff>
      <xdr:row>1821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745B7AF-ADC7-FA32-B439-E0F566E2E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2027</xdr:row>
      <xdr:rowOff>0</xdr:rowOff>
    </xdr:from>
    <xdr:to>
      <xdr:col>14</xdr:col>
      <xdr:colOff>304800</xdr:colOff>
      <xdr:row>2041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4E22B2C-9989-F4F7-5E7E-37ACD5CD0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2248</xdr:row>
      <xdr:rowOff>0</xdr:rowOff>
    </xdr:from>
    <xdr:to>
      <xdr:col>14</xdr:col>
      <xdr:colOff>304800</xdr:colOff>
      <xdr:row>2262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24E9FA5-7F46-7ADC-1AED-B83E04E79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2425</xdr:row>
      <xdr:rowOff>0</xdr:rowOff>
    </xdr:from>
    <xdr:to>
      <xdr:col>14</xdr:col>
      <xdr:colOff>304800</xdr:colOff>
      <xdr:row>2439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E5CAF9B-8C36-F13C-290D-4A1DF572D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EC5E5-4265-4651-9C34-42C745462292}">
  <dimension ref="A1:BH2970"/>
  <sheetViews>
    <sheetView tabSelected="1" topLeftCell="A3126" workbookViewId="0">
      <selection activeCell="A2634" sqref="A2634:A2970"/>
    </sheetView>
  </sheetViews>
  <sheetFormatPr defaultRowHeight="15" x14ac:dyDescent="0.25"/>
  <cols>
    <col min="1" max="1" width="5" bestFit="1" customWidth="1"/>
    <col min="2" max="2" width="11" bestFit="1" customWidth="1"/>
    <col min="3" max="3" width="9" bestFit="1" customWidth="1"/>
    <col min="4" max="4" width="11" bestFit="1" customWidth="1"/>
    <col min="5" max="5" width="10" bestFit="1" customWidth="1"/>
    <col min="6" max="6" width="11" bestFit="1" customWidth="1"/>
    <col min="7" max="7" width="10" bestFit="1" customWidth="1"/>
    <col min="8" max="8" width="11" bestFit="1" customWidth="1"/>
    <col min="9" max="9" width="10" bestFit="1" customWidth="1"/>
    <col min="10" max="10" width="11.28515625" bestFit="1" customWidth="1"/>
    <col min="11" max="11" width="11.140625" bestFit="1" customWidth="1"/>
    <col min="12" max="12" width="5.28515625" bestFit="1" customWidth="1"/>
    <col min="13" max="14" width="5.140625" bestFit="1" customWidth="1"/>
    <col min="15" max="15" width="5" bestFit="1" customWidth="1"/>
    <col min="57" max="57" width="5.28515625" bestFit="1" customWidth="1"/>
    <col min="58" max="59" width="5.140625" bestFit="1" customWidth="1"/>
    <col min="60" max="60" width="5" bestFit="1" customWidth="1"/>
  </cols>
  <sheetData>
    <row r="1" spans="1:60" x14ac:dyDescent="0.25">
      <c r="A1">
        <v>200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BE1" t="s">
        <v>10</v>
      </c>
      <c r="BF1" t="s">
        <v>11</v>
      </c>
      <c r="BG1" t="s">
        <v>12</v>
      </c>
      <c r="BH1" t="s">
        <v>13</v>
      </c>
    </row>
    <row r="2" spans="1:60" x14ac:dyDescent="0.25">
      <c r="A2">
        <v>1</v>
      </c>
    </row>
    <row r="3" spans="1:60" x14ac:dyDescent="0.25">
      <c r="A3">
        <v>2</v>
      </c>
      <c r="J3">
        <v>235.93366</v>
      </c>
      <c r="K3">
        <v>14.304124</v>
      </c>
    </row>
    <row r="4" spans="1:60" x14ac:dyDescent="0.25">
      <c r="A4">
        <v>3</v>
      </c>
      <c r="B4">
        <v>236.75912399999999</v>
      </c>
      <c r="C4">
        <v>6.5791750000000002</v>
      </c>
      <c r="H4">
        <v>248.02592799999999</v>
      </c>
      <c r="I4">
        <v>9.8980420000000002</v>
      </c>
    </row>
    <row r="5" spans="1:60" x14ac:dyDescent="0.25">
      <c r="A5">
        <v>4</v>
      </c>
      <c r="B5">
        <v>236.77247599999998</v>
      </c>
      <c r="C5">
        <v>6.5738659999999998</v>
      </c>
      <c r="H5">
        <v>247.903659</v>
      </c>
      <c r="I5">
        <v>9.9262370000000004</v>
      </c>
    </row>
    <row r="6" spans="1:60" x14ac:dyDescent="0.25">
      <c r="A6">
        <v>5</v>
      </c>
      <c r="B6">
        <v>236.76767999999998</v>
      </c>
      <c r="C6">
        <v>6.5753089999999998</v>
      </c>
      <c r="H6">
        <v>247.98623599999999</v>
      </c>
      <c r="I6">
        <v>9.9035569999999993</v>
      </c>
    </row>
    <row r="7" spans="1:60" x14ac:dyDescent="0.25">
      <c r="A7">
        <v>6</v>
      </c>
      <c r="B7">
        <v>236.80330000000001</v>
      </c>
      <c r="C7">
        <v>6.5948969999999996</v>
      </c>
      <c r="H7">
        <v>247.99690899999999</v>
      </c>
      <c r="I7">
        <v>9.9191760000000002</v>
      </c>
    </row>
    <row r="8" spans="1:60" x14ac:dyDescent="0.25">
      <c r="A8">
        <v>7</v>
      </c>
      <c r="B8">
        <v>236.84216599999999</v>
      </c>
      <c r="C8">
        <v>6.5839689999999997</v>
      </c>
      <c r="H8">
        <v>247.95392200000001</v>
      </c>
      <c r="I8">
        <v>9.9077319999999993</v>
      </c>
    </row>
    <row r="9" spans="1:60" x14ac:dyDescent="0.25">
      <c r="A9">
        <v>8</v>
      </c>
      <c r="B9">
        <v>236.810464</v>
      </c>
      <c r="C9">
        <v>6.5864950000000002</v>
      </c>
      <c r="H9">
        <v>247.94897</v>
      </c>
      <c r="I9">
        <v>9.9022679999999994</v>
      </c>
    </row>
    <row r="10" spans="1:60" x14ac:dyDescent="0.25">
      <c r="A10">
        <v>9</v>
      </c>
      <c r="B10">
        <v>236.763093</v>
      </c>
      <c r="C10">
        <v>6.571701</v>
      </c>
      <c r="H10">
        <v>247.923248</v>
      </c>
      <c r="I10">
        <v>9.8714429999999993</v>
      </c>
    </row>
    <row r="11" spans="1:60" x14ac:dyDescent="0.25">
      <c r="A11">
        <v>10</v>
      </c>
      <c r="B11">
        <v>236.75201200000001</v>
      </c>
      <c r="C11">
        <v>6.5688139999999997</v>
      </c>
      <c r="H11">
        <v>247.92711600000001</v>
      </c>
      <c r="I11">
        <v>9.8918049999999997</v>
      </c>
    </row>
    <row r="12" spans="1:60" x14ac:dyDescent="0.25">
      <c r="A12">
        <v>11</v>
      </c>
      <c r="B12">
        <v>236.713661</v>
      </c>
      <c r="C12">
        <v>6.5540209999999997</v>
      </c>
      <c r="H12">
        <v>247.945773</v>
      </c>
      <c r="I12">
        <v>9.9206710000000005</v>
      </c>
    </row>
    <row r="13" spans="1:60" x14ac:dyDescent="0.25">
      <c r="A13">
        <v>12</v>
      </c>
      <c r="B13">
        <v>236.700929</v>
      </c>
      <c r="C13">
        <v>6.5982479999999999</v>
      </c>
      <c r="H13">
        <v>248.02592799999999</v>
      </c>
      <c r="I13">
        <v>9.8980420000000002</v>
      </c>
    </row>
    <row r="14" spans="1:60" x14ac:dyDescent="0.25">
      <c r="A14">
        <v>13</v>
      </c>
      <c r="B14">
        <v>236.75912399999999</v>
      </c>
      <c r="C14">
        <v>6.5791750000000002</v>
      </c>
      <c r="H14">
        <v>248.02592799999999</v>
      </c>
      <c r="I14">
        <v>9.8980420000000002</v>
      </c>
    </row>
    <row r="15" spans="1:60" x14ac:dyDescent="0.25">
      <c r="A15">
        <v>14</v>
      </c>
      <c r="H15">
        <v>248.02592799999999</v>
      </c>
      <c r="I15">
        <v>9.8980420000000002</v>
      </c>
    </row>
    <row r="16" spans="1:60" x14ac:dyDescent="0.25">
      <c r="A16">
        <v>15</v>
      </c>
      <c r="F16">
        <v>237.44608199999999</v>
      </c>
      <c r="G16">
        <v>7.1622170000000001</v>
      </c>
    </row>
    <row r="17" spans="1:9" x14ac:dyDescent="0.25">
      <c r="A17">
        <v>16</v>
      </c>
      <c r="F17">
        <v>237.36309399999999</v>
      </c>
      <c r="G17">
        <v>7.1015980000000001</v>
      </c>
    </row>
    <row r="18" spans="1:9" x14ac:dyDescent="0.25">
      <c r="A18">
        <v>17</v>
      </c>
      <c r="D18">
        <v>224.91644299999999</v>
      </c>
      <c r="E18">
        <v>8.1113909999999994</v>
      </c>
      <c r="F18">
        <v>237.397682</v>
      </c>
      <c r="G18">
        <v>7.1297940000000004</v>
      </c>
    </row>
    <row r="19" spans="1:9" x14ac:dyDescent="0.25">
      <c r="A19">
        <v>18</v>
      </c>
      <c r="D19">
        <v>224.93134000000001</v>
      </c>
      <c r="E19">
        <v>8.018402</v>
      </c>
      <c r="F19">
        <v>237.47154699999999</v>
      </c>
      <c r="G19">
        <v>7.1990720000000001</v>
      </c>
    </row>
    <row r="20" spans="1:9" x14ac:dyDescent="0.25">
      <c r="A20">
        <v>19</v>
      </c>
      <c r="D20">
        <v>224.867423</v>
      </c>
      <c r="E20">
        <v>8.0514960000000002</v>
      </c>
      <c r="F20">
        <v>237.45391999999998</v>
      </c>
      <c r="G20">
        <v>7.1868559999999997</v>
      </c>
    </row>
    <row r="21" spans="1:9" x14ac:dyDescent="0.25">
      <c r="A21">
        <v>20</v>
      </c>
      <c r="D21">
        <v>224.88129000000001</v>
      </c>
      <c r="E21">
        <v>8.1450519999999997</v>
      </c>
      <c r="F21">
        <v>237.37469200000001</v>
      </c>
      <c r="G21">
        <v>7.1950519999999996</v>
      </c>
    </row>
    <row r="22" spans="1:9" x14ac:dyDescent="0.25">
      <c r="A22">
        <v>21</v>
      </c>
      <c r="D22">
        <v>224.923867</v>
      </c>
      <c r="E22">
        <v>8.1570099999999996</v>
      </c>
      <c r="F22">
        <v>237.374484</v>
      </c>
      <c r="G22">
        <v>7.0994840000000003</v>
      </c>
    </row>
    <row r="23" spans="1:9" x14ac:dyDescent="0.25">
      <c r="A23">
        <v>22</v>
      </c>
      <c r="D23">
        <v>224.90226799999999</v>
      </c>
      <c r="E23">
        <v>8.0924219999999991</v>
      </c>
      <c r="F23">
        <v>237.386651</v>
      </c>
      <c r="G23">
        <v>7.1220109999999996</v>
      </c>
    </row>
    <row r="24" spans="1:9" x14ac:dyDescent="0.25">
      <c r="A24">
        <v>23</v>
      </c>
      <c r="D24">
        <v>224.90247500000001</v>
      </c>
      <c r="E24">
        <v>8.1439690000000002</v>
      </c>
      <c r="F24">
        <v>237.46268000000001</v>
      </c>
      <c r="G24">
        <v>7.1673710000000002</v>
      </c>
    </row>
    <row r="25" spans="1:9" x14ac:dyDescent="0.25">
      <c r="A25">
        <v>24</v>
      </c>
      <c r="D25">
        <v>224.90103199999999</v>
      </c>
      <c r="E25">
        <v>8.1370620000000002</v>
      </c>
      <c r="F25">
        <v>237.40314599999999</v>
      </c>
      <c r="G25">
        <v>7.1622170000000001</v>
      </c>
    </row>
    <row r="26" spans="1:9" x14ac:dyDescent="0.25">
      <c r="A26">
        <v>25</v>
      </c>
      <c r="D26">
        <v>224.91329999999999</v>
      </c>
      <c r="E26">
        <v>8.1080419999999993</v>
      </c>
    </row>
    <row r="27" spans="1:9" x14ac:dyDescent="0.25">
      <c r="A27">
        <v>26</v>
      </c>
      <c r="D27">
        <v>224.91644299999999</v>
      </c>
      <c r="E27">
        <v>8.1113909999999994</v>
      </c>
    </row>
    <row r="28" spans="1:9" x14ac:dyDescent="0.25">
      <c r="A28">
        <v>27</v>
      </c>
    </row>
    <row r="29" spans="1:9" x14ac:dyDescent="0.25">
      <c r="A29">
        <v>28</v>
      </c>
    </row>
    <row r="30" spans="1:9" x14ac:dyDescent="0.25">
      <c r="A30">
        <v>29</v>
      </c>
    </row>
    <row r="31" spans="1:9" x14ac:dyDescent="0.25">
      <c r="A31">
        <v>30</v>
      </c>
      <c r="B31">
        <v>215.25139200000001</v>
      </c>
      <c r="C31">
        <v>6.2289690000000002</v>
      </c>
    </row>
    <row r="32" spans="1:9" x14ac:dyDescent="0.25">
      <c r="A32">
        <v>31</v>
      </c>
      <c r="B32">
        <v>215.17953599999998</v>
      </c>
      <c r="C32">
        <v>6.2330930000000002</v>
      </c>
      <c r="H32">
        <v>222.6583</v>
      </c>
      <c r="I32">
        <v>8.3479390000000002</v>
      </c>
    </row>
    <row r="33" spans="1:9" x14ac:dyDescent="0.25">
      <c r="A33">
        <v>32</v>
      </c>
      <c r="B33">
        <v>215.214845</v>
      </c>
      <c r="C33">
        <v>6.2505670000000002</v>
      </c>
      <c r="H33">
        <v>222.714485</v>
      </c>
      <c r="I33">
        <v>8.3363910000000008</v>
      </c>
    </row>
    <row r="34" spans="1:9" x14ac:dyDescent="0.25">
      <c r="A34">
        <v>33</v>
      </c>
      <c r="B34">
        <v>215.208866</v>
      </c>
      <c r="C34">
        <v>6.203557</v>
      </c>
      <c r="H34">
        <v>222.65252599999999</v>
      </c>
      <c r="I34">
        <v>8.3409800000000001</v>
      </c>
    </row>
    <row r="35" spans="1:9" x14ac:dyDescent="0.25">
      <c r="A35">
        <v>34</v>
      </c>
      <c r="B35">
        <v>215.223918</v>
      </c>
      <c r="C35">
        <v>6.2487110000000001</v>
      </c>
      <c r="H35">
        <v>222.638248</v>
      </c>
      <c r="I35">
        <v>8.4345870000000005</v>
      </c>
    </row>
    <row r="36" spans="1:9" x14ac:dyDescent="0.25">
      <c r="A36">
        <v>35</v>
      </c>
      <c r="B36">
        <v>215.19902099999999</v>
      </c>
      <c r="C36">
        <v>6.2509790000000001</v>
      </c>
      <c r="H36">
        <v>222.683505</v>
      </c>
      <c r="I36">
        <v>8.3117009999999993</v>
      </c>
    </row>
    <row r="37" spans="1:9" x14ac:dyDescent="0.25">
      <c r="A37">
        <v>36</v>
      </c>
      <c r="B37">
        <v>215.158299</v>
      </c>
      <c r="C37">
        <v>6.3136080000000003</v>
      </c>
      <c r="H37">
        <v>222.771907</v>
      </c>
      <c r="I37">
        <v>8.3503089999999993</v>
      </c>
    </row>
    <row r="38" spans="1:9" x14ac:dyDescent="0.25">
      <c r="A38">
        <v>37</v>
      </c>
      <c r="B38">
        <v>215.39231899999999</v>
      </c>
      <c r="C38">
        <v>6.2289180000000002</v>
      </c>
      <c r="H38">
        <v>222.745206</v>
      </c>
      <c r="I38">
        <v>8.3412889999999997</v>
      </c>
    </row>
    <row r="39" spans="1:9" x14ac:dyDescent="0.25">
      <c r="A39">
        <v>38</v>
      </c>
      <c r="B39">
        <v>215.25139200000001</v>
      </c>
      <c r="C39">
        <v>6.2289690000000002</v>
      </c>
      <c r="H39">
        <v>222.63933</v>
      </c>
      <c r="I39">
        <v>8.4258769999999998</v>
      </c>
    </row>
    <row r="40" spans="1:9" x14ac:dyDescent="0.25">
      <c r="A40">
        <v>39</v>
      </c>
      <c r="H40">
        <v>222.668556</v>
      </c>
      <c r="I40">
        <v>8.4042270000000006</v>
      </c>
    </row>
    <row r="41" spans="1:9" x14ac:dyDescent="0.25">
      <c r="A41">
        <v>40</v>
      </c>
      <c r="F41">
        <v>216.05025799999999</v>
      </c>
      <c r="G41">
        <v>6.6573710000000004</v>
      </c>
      <c r="H41">
        <v>222.6583</v>
      </c>
      <c r="I41">
        <v>8.4332989999999999</v>
      </c>
    </row>
    <row r="42" spans="1:9" x14ac:dyDescent="0.25">
      <c r="A42">
        <v>41</v>
      </c>
      <c r="F42">
        <v>216.00381400000001</v>
      </c>
      <c r="G42">
        <v>6.6446389999999997</v>
      </c>
      <c r="H42">
        <v>222.65871200000001</v>
      </c>
      <c r="I42">
        <v>8.4047940000000008</v>
      </c>
    </row>
    <row r="43" spans="1:9" x14ac:dyDescent="0.25">
      <c r="A43">
        <v>42</v>
      </c>
      <c r="F43">
        <v>215.98170099999999</v>
      </c>
      <c r="G43">
        <v>6.6415459999999999</v>
      </c>
    </row>
    <row r="44" spans="1:9" x14ac:dyDescent="0.25">
      <c r="A44">
        <v>43</v>
      </c>
      <c r="D44">
        <v>203.04707300000001</v>
      </c>
      <c r="E44">
        <v>6.9792610000000002</v>
      </c>
      <c r="F44">
        <v>216.021444</v>
      </c>
      <c r="G44">
        <v>6.6536590000000002</v>
      </c>
    </row>
    <row r="45" spans="1:9" x14ac:dyDescent="0.25">
      <c r="A45">
        <v>44</v>
      </c>
      <c r="D45">
        <v>203.004886</v>
      </c>
      <c r="E45">
        <v>7.0209869999999999</v>
      </c>
      <c r="F45">
        <v>215.998299</v>
      </c>
      <c r="G45">
        <v>6.656701</v>
      </c>
    </row>
    <row r="46" spans="1:9" x14ac:dyDescent="0.25">
      <c r="A46">
        <v>45</v>
      </c>
      <c r="D46">
        <v>202.96055899999999</v>
      </c>
      <c r="E46">
        <v>6.9897689999999999</v>
      </c>
      <c r="F46">
        <v>216.003196</v>
      </c>
      <c r="G46">
        <v>6.5951550000000001</v>
      </c>
    </row>
    <row r="47" spans="1:9" x14ac:dyDescent="0.25">
      <c r="A47">
        <v>46</v>
      </c>
      <c r="D47">
        <v>202.99162200000001</v>
      </c>
      <c r="E47">
        <v>6.9881869999999999</v>
      </c>
      <c r="F47">
        <v>215.962423</v>
      </c>
      <c r="G47">
        <v>6.5747419999999996</v>
      </c>
    </row>
    <row r="48" spans="1:9" x14ac:dyDescent="0.25">
      <c r="A48">
        <v>47</v>
      </c>
      <c r="D48">
        <v>202.992538</v>
      </c>
      <c r="E48">
        <v>7.0040519999999997</v>
      </c>
      <c r="F48">
        <v>216.05025799999999</v>
      </c>
      <c r="G48">
        <v>6.6573710000000004</v>
      </c>
    </row>
    <row r="49" spans="1:9" x14ac:dyDescent="0.25">
      <c r="A49">
        <v>48</v>
      </c>
      <c r="D49">
        <v>202.959743</v>
      </c>
      <c r="E49">
        <v>6.9794140000000002</v>
      </c>
      <c r="F49">
        <v>216.05025799999999</v>
      </c>
      <c r="G49">
        <v>6.6573710000000004</v>
      </c>
    </row>
    <row r="50" spans="1:9" x14ac:dyDescent="0.25">
      <c r="A50">
        <v>49</v>
      </c>
      <c r="D50">
        <v>202.95566500000001</v>
      </c>
      <c r="E50">
        <v>6.9797200000000004</v>
      </c>
    </row>
    <row r="51" spans="1:9" x14ac:dyDescent="0.25">
      <c r="A51">
        <v>50</v>
      </c>
      <c r="D51">
        <v>202.960815</v>
      </c>
      <c r="E51">
        <v>7.0243529999999996</v>
      </c>
    </row>
    <row r="52" spans="1:9" x14ac:dyDescent="0.25">
      <c r="A52">
        <v>51</v>
      </c>
      <c r="D52">
        <v>202.97065700000002</v>
      </c>
      <c r="E52">
        <v>7.0293010000000002</v>
      </c>
    </row>
    <row r="53" spans="1:9" x14ac:dyDescent="0.25">
      <c r="A53">
        <v>52</v>
      </c>
      <c r="D53">
        <v>203.04707300000001</v>
      </c>
      <c r="E53">
        <v>6.9792610000000002</v>
      </c>
    </row>
    <row r="54" spans="1:9" x14ac:dyDescent="0.25">
      <c r="A54">
        <v>53</v>
      </c>
    </row>
    <row r="55" spans="1:9" x14ac:dyDescent="0.25">
      <c r="A55">
        <v>54</v>
      </c>
    </row>
    <row r="56" spans="1:9" x14ac:dyDescent="0.25">
      <c r="A56">
        <v>55</v>
      </c>
      <c r="B56">
        <v>192.43642299999999</v>
      </c>
      <c r="C56">
        <v>5.4557520000000004</v>
      </c>
    </row>
    <row r="57" spans="1:9" x14ac:dyDescent="0.25">
      <c r="A57">
        <v>56</v>
      </c>
      <c r="B57">
        <v>192.45667600000002</v>
      </c>
      <c r="C57">
        <v>5.4188210000000003</v>
      </c>
      <c r="H57">
        <v>200.75550799999999</v>
      </c>
      <c r="I57">
        <v>7.9416120000000001</v>
      </c>
    </row>
    <row r="58" spans="1:9" x14ac:dyDescent="0.25">
      <c r="A58">
        <v>57</v>
      </c>
      <c r="B58">
        <v>192.46401900000001</v>
      </c>
      <c r="C58">
        <v>5.4316750000000003</v>
      </c>
      <c r="H58">
        <v>200.694907</v>
      </c>
      <c r="I58">
        <v>7.9301339999999998</v>
      </c>
    </row>
    <row r="59" spans="1:9" x14ac:dyDescent="0.25">
      <c r="A59">
        <v>58</v>
      </c>
      <c r="B59">
        <v>192.45937599999999</v>
      </c>
      <c r="C59">
        <v>5.4815630000000004</v>
      </c>
      <c r="H59">
        <v>200.732505</v>
      </c>
      <c r="I59">
        <v>7.9816549999999999</v>
      </c>
    </row>
    <row r="60" spans="1:9" x14ac:dyDescent="0.25">
      <c r="A60">
        <v>59</v>
      </c>
      <c r="B60">
        <v>192.46840600000002</v>
      </c>
      <c r="C60">
        <v>5.4535070000000001</v>
      </c>
      <c r="H60">
        <v>200.735355</v>
      </c>
      <c r="I60">
        <v>7.9671669999999999</v>
      </c>
    </row>
    <row r="61" spans="1:9" x14ac:dyDescent="0.25">
      <c r="A61">
        <v>60</v>
      </c>
      <c r="B61">
        <v>192.44478900000001</v>
      </c>
      <c r="C61">
        <v>5.4508039999999998</v>
      </c>
      <c r="H61">
        <v>200.750102</v>
      </c>
      <c r="I61">
        <v>7.9525790000000001</v>
      </c>
    </row>
    <row r="62" spans="1:9" x14ac:dyDescent="0.25">
      <c r="A62">
        <v>61</v>
      </c>
      <c r="B62">
        <v>192.47590600000001</v>
      </c>
      <c r="C62">
        <v>5.4829400000000001</v>
      </c>
      <c r="H62">
        <v>200.73872700000001</v>
      </c>
      <c r="I62">
        <v>7.9490590000000001</v>
      </c>
    </row>
    <row r="63" spans="1:9" x14ac:dyDescent="0.25">
      <c r="A63">
        <v>62</v>
      </c>
      <c r="B63">
        <v>192.48345499999999</v>
      </c>
      <c r="C63">
        <v>5.4980380000000002</v>
      </c>
      <c r="H63">
        <v>200.757194</v>
      </c>
      <c r="I63">
        <v>7.9725239999999999</v>
      </c>
    </row>
    <row r="64" spans="1:9" x14ac:dyDescent="0.25">
      <c r="A64">
        <v>63</v>
      </c>
      <c r="B64">
        <v>192.43642299999999</v>
      </c>
      <c r="C64">
        <v>5.4557520000000004</v>
      </c>
      <c r="H64">
        <v>200.79248699999999</v>
      </c>
      <c r="I64">
        <v>7.9910399999999999</v>
      </c>
    </row>
    <row r="65" spans="1:9" x14ac:dyDescent="0.25">
      <c r="A65">
        <v>64</v>
      </c>
      <c r="H65">
        <v>200.76969099999999</v>
      </c>
      <c r="I65">
        <v>7.9742579999999998</v>
      </c>
    </row>
    <row r="66" spans="1:9" x14ac:dyDescent="0.25">
      <c r="A66">
        <v>65</v>
      </c>
      <c r="F66">
        <v>193.42687899999999</v>
      </c>
      <c r="G66">
        <v>6.0235409999999998</v>
      </c>
      <c r="H66">
        <v>200.751834</v>
      </c>
      <c r="I66">
        <v>7.9879280000000001</v>
      </c>
    </row>
    <row r="67" spans="1:9" x14ac:dyDescent="0.25">
      <c r="A67">
        <v>66</v>
      </c>
      <c r="F67">
        <v>193.46901600000001</v>
      </c>
      <c r="G67">
        <v>6.0117580000000004</v>
      </c>
      <c r="H67">
        <v>200.75550799999999</v>
      </c>
      <c r="I67">
        <v>7.9416120000000001</v>
      </c>
    </row>
    <row r="68" spans="1:9" x14ac:dyDescent="0.25">
      <c r="A68">
        <v>67</v>
      </c>
      <c r="F68">
        <v>193.453609</v>
      </c>
      <c r="G68">
        <v>6.0737860000000001</v>
      </c>
      <c r="H68">
        <v>200.75550799999999</v>
      </c>
      <c r="I68">
        <v>7.9416120000000001</v>
      </c>
    </row>
    <row r="69" spans="1:9" x14ac:dyDescent="0.25">
      <c r="A69">
        <v>68</v>
      </c>
      <c r="D69">
        <v>179.07854</v>
      </c>
      <c r="E69">
        <v>7.6837059999999999</v>
      </c>
      <c r="F69">
        <v>193.43060600000001</v>
      </c>
      <c r="G69">
        <v>6.1058199999999996</v>
      </c>
    </row>
    <row r="70" spans="1:9" x14ac:dyDescent="0.25">
      <c r="A70">
        <v>69</v>
      </c>
      <c r="D70">
        <v>179.02319600000001</v>
      </c>
      <c r="E70">
        <v>7.606528</v>
      </c>
      <c r="F70">
        <v>193.42687899999999</v>
      </c>
      <c r="G70">
        <v>6.0768979999999999</v>
      </c>
    </row>
    <row r="71" spans="1:9" x14ac:dyDescent="0.25">
      <c r="A71">
        <v>70</v>
      </c>
      <c r="D71">
        <v>179.03671199999999</v>
      </c>
      <c r="E71">
        <v>7.6422350000000003</v>
      </c>
      <c r="F71">
        <v>193.41392400000001</v>
      </c>
      <c r="G71">
        <v>5.9568199999999996</v>
      </c>
    </row>
    <row r="72" spans="1:9" x14ac:dyDescent="0.25">
      <c r="A72">
        <v>71</v>
      </c>
      <c r="D72">
        <v>179.031612</v>
      </c>
      <c r="E72">
        <v>7.6735040000000003</v>
      </c>
      <c r="F72">
        <v>193.44743600000001</v>
      </c>
      <c r="G72">
        <v>6.0527189999999997</v>
      </c>
    </row>
    <row r="73" spans="1:9" x14ac:dyDescent="0.25">
      <c r="A73">
        <v>72</v>
      </c>
      <c r="D73">
        <v>179.08150000000001</v>
      </c>
      <c r="E73">
        <v>7.6891129999999999</v>
      </c>
      <c r="F73">
        <v>193.46830299999999</v>
      </c>
      <c r="G73">
        <v>6.0853650000000004</v>
      </c>
    </row>
    <row r="74" spans="1:9" x14ac:dyDescent="0.25">
      <c r="A74">
        <v>73</v>
      </c>
      <c r="D74">
        <v>179.05640299999999</v>
      </c>
      <c r="E74">
        <v>7.6499379999999997</v>
      </c>
      <c r="F74">
        <v>193.42687899999999</v>
      </c>
      <c r="G74">
        <v>6.0235409999999998</v>
      </c>
    </row>
    <row r="75" spans="1:9" x14ac:dyDescent="0.25">
      <c r="A75">
        <v>74</v>
      </c>
      <c r="D75">
        <v>179.063953</v>
      </c>
      <c r="E75">
        <v>7.6706989999999999</v>
      </c>
    </row>
    <row r="76" spans="1:9" x14ac:dyDescent="0.25">
      <c r="A76">
        <v>75</v>
      </c>
      <c r="D76">
        <v>179.04013</v>
      </c>
      <c r="E76">
        <v>7.6739119999999996</v>
      </c>
    </row>
    <row r="77" spans="1:9" x14ac:dyDescent="0.25">
      <c r="A77">
        <v>76</v>
      </c>
      <c r="D77">
        <v>179.008453</v>
      </c>
      <c r="E77">
        <v>7.648917</v>
      </c>
    </row>
    <row r="78" spans="1:9" x14ac:dyDescent="0.25">
      <c r="A78">
        <v>77</v>
      </c>
      <c r="D78">
        <v>178.953262</v>
      </c>
      <c r="E78">
        <v>7.6138219999999999</v>
      </c>
    </row>
    <row r="79" spans="1:9" x14ac:dyDescent="0.25">
      <c r="A79">
        <v>78</v>
      </c>
      <c r="B79">
        <v>170.535066</v>
      </c>
      <c r="C79">
        <v>6.088069</v>
      </c>
      <c r="D79">
        <v>179.07854</v>
      </c>
      <c r="E79">
        <v>7.6837059999999999</v>
      </c>
    </row>
    <row r="80" spans="1:9" x14ac:dyDescent="0.25">
      <c r="A80">
        <v>79</v>
      </c>
      <c r="B80">
        <v>170.423406</v>
      </c>
      <c r="C80">
        <v>6.1112279999999997</v>
      </c>
    </row>
    <row r="81" spans="1:9" x14ac:dyDescent="0.25">
      <c r="A81">
        <v>80</v>
      </c>
      <c r="B81">
        <v>170.47977</v>
      </c>
      <c r="C81">
        <v>6.0981690000000004</v>
      </c>
    </row>
    <row r="82" spans="1:9" x14ac:dyDescent="0.25">
      <c r="A82">
        <v>81</v>
      </c>
      <c r="B82">
        <v>170.490993</v>
      </c>
      <c r="C82">
        <v>6.1064829999999999</v>
      </c>
    </row>
    <row r="83" spans="1:9" x14ac:dyDescent="0.25">
      <c r="A83">
        <v>82</v>
      </c>
      <c r="B83">
        <v>170.51522199999999</v>
      </c>
      <c r="C83">
        <v>6.1075549999999996</v>
      </c>
    </row>
    <row r="84" spans="1:9" x14ac:dyDescent="0.25">
      <c r="A84">
        <v>83</v>
      </c>
      <c r="B84">
        <v>170.49701199999998</v>
      </c>
      <c r="C84">
        <v>6.1106150000000001</v>
      </c>
      <c r="H84">
        <v>176.27591100000001</v>
      </c>
      <c r="I84">
        <v>8.0398049999999994</v>
      </c>
    </row>
    <row r="85" spans="1:9" x14ac:dyDescent="0.25">
      <c r="A85">
        <v>84</v>
      </c>
      <c r="B85">
        <v>170.48670900000002</v>
      </c>
      <c r="C85">
        <v>6.0834270000000004</v>
      </c>
      <c r="H85">
        <v>176.214494</v>
      </c>
      <c r="I85">
        <v>8.0562310000000004</v>
      </c>
    </row>
    <row r="86" spans="1:9" x14ac:dyDescent="0.25">
      <c r="A86">
        <v>85</v>
      </c>
      <c r="B86">
        <v>170.471608</v>
      </c>
      <c r="C86">
        <v>6.1012810000000002</v>
      </c>
      <c r="H86">
        <v>176.16710799999998</v>
      </c>
      <c r="I86">
        <v>8.0551080000000006</v>
      </c>
    </row>
    <row r="87" spans="1:9" x14ac:dyDescent="0.25">
      <c r="A87">
        <v>86</v>
      </c>
      <c r="B87">
        <v>170.44278600000001</v>
      </c>
      <c r="C87">
        <v>6.0309379999999999</v>
      </c>
      <c r="H87">
        <v>176.20877899999999</v>
      </c>
      <c r="I87">
        <v>8.0578120000000002</v>
      </c>
    </row>
    <row r="88" spans="1:9" x14ac:dyDescent="0.25">
      <c r="A88">
        <v>87</v>
      </c>
      <c r="B88">
        <v>170.535066</v>
      </c>
      <c r="C88">
        <v>6.088069</v>
      </c>
      <c r="F88">
        <v>171.04082600000001</v>
      </c>
      <c r="G88">
        <v>5.1718820000000001</v>
      </c>
      <c r="H88">
        <v>176.21510599999999</v>
      </c>
      <c r="I88">
        <v>8.0534750000000006</v>
      </c>
    </row>
    <row r="89" spans="1:9" x14ac:dyDescent="0.25">
      <c r="A89">
        <v>88</v>
      </c>
      <c r="F89">
        <v>171.09591799999998</v>
      </c>
      <c r="G89">
        <v>5.2246269999999999</v>
      </c>
      <c r="H89">
        <v>176.25499500000001</v>
      </c>
      <c r="I89">
        <v>8.0309299999999997</v>
      </c>
    </row>
    <row r="90" spans="1:9" x14ac:dyDescent="0.25">
      <c r="A90">
        <v>89</v>
      </c>
      <c r="F90">
        <v>171.06576999999999</v>
      </c>
      <c r="G90">
        <v>5.2045789999999998</v>
      </c>
      <c r="H90">
        <v>176.206996</v>
      </c>
      <c r="I90">
        <v>8.0286860000000004</v>
      </c>
    </row>
    <row r="91" spans="1:9" x14ac:dyDescent="0.25">
      <c r="A91">
        <v>90</v>
      </c>
      <c r="F91">
        <v>171.070514</v>
      </c>
      <c r="G91">
        <v>5.1781560000000004</v>
      </c>
      <c r="H91">
        <v>176.19786400000001</v>
      </c>
      <c r="I91">
        <v>8.0303679999999993</v>
      </c>
    </row>
    <row r="92" spans="1:9" x14ac:dyDescent="0.25">
      <c r="A92">
        <v>91</v>
      </c>
      <c r="F92">
        <v>171.06719900000002</v>
      </c>
      <c r="G92">
        <v>5.1687200000000004</v>
      </c>
      <c r="H92">
        <v>176.22030899999999</v>
      </c>
      <c r="I92">
        <v>8.0110869999999998</v>
      </c>
    </row>
    <row r="93" spans="1:9" x14ac:dyDescent="0.25">
      <c r="A93">
        <v>92</v>
      </c>
      <c r="F93">
        <v>171.07658499999999</v>
      </c>
      <c r="G93">
        <v>5.1624970000000001</v>
      </c>
      <c r="H93">
        <v>176.27591100000001</v>
      </c>
      <c r="I93">
        <v>8.0398049999999994</v>
      </c>
    </row>
    <row r="94" spans="1:9" x14ac:dyDescent="0.25">
      <c r="A94">
        <v>93</v>
      </c>
      <c r="D94">
        <v>158.558987</v>
      </c>
      <c r="E94">
        <v>8.0464880000000001</v>
      </c>
      <c r="F94">
        <v>171.06322</v>
      </c>
      <c r="G94">
        <v>5.1324519999999998</v>
      </c>
    </row>
    <row r="95" spans="1:9" x14ac:dyDescent="0.25">
      <c r="A95">
        <v>94</v>
      </c>
      <c r="D95">
        <v>158.545163</v>
      </c>
      <c r="E95">
        <v>7.9627800000000004</v>
      </c>
      <c r="F95">
        <v>171.075208</v>
      </c>
      <c r="G95">
        <v>5.1240860000000001</v>
      </c>
    </row>
    <row r="96" spans="1:9" x14ac:dyDescent="0.25">
      <c r="A96">
        <v>95</v>
      </c>
      <c r="D96">
        <v>158.633104</v>
      </c>
      <c r="E96">
        <v>7.9587000000000003</v>
      </c>
      <c r="F96">
        <v>171.06770800000001</v>
      </c>
      <c r="G96">
        <v>5.1394909999999996</v>
      </c>
    </row>
    <row r="97" spans="1:9" x14ac:dyDescent="0.25">
      <c r="A97">
        <v>96</v>
      </c>
      <c r="D97">
        <v>158.513792</v>
      </c>
      <c r="E97">
        <v>7.9650249999999998</v>
      </c>
      <c r="F97">
        <v>171.02608600000002</v>
      </c>
      <c r="G97">
        <v>5.1395419999999996</v>
      </c>
    </row>
    <row r="98" spans="1:9" x14ac:dyDescent="0.25">
      <c r="A98">
        <v>97</v>
      </c>
      <c r="D98">
        <v>158.47681</v>
      </c>
      <c r="E98">
        <v>8.0006799999999991</v>
      </c>
      <c r="F98">
        <v>171.041642</v>
      </c>
      <c r="G98">
        <v>5.1454079999999998</v>
      </c>
    </row>
    <row r="99" spans="1:9" x14ac:dyDescent="0.25">
      <c r="A99">
        <v>98</v>
      </c>
      <c r="D99">
        <v>158.459926</v>
      </c>
      <c r="E99">
        <v>8.000731</v>
      </c>
      <c r="F99">
        <v>171.019555</v>
      </c>
      <c r="G99">
        <v>5.1718820000000001</v>
      </c>
    </row>
    <row r="100" spans="1:9" x14ac:dyDescent="0.25">
      <c r="A100">
        <v>99</v>
      </c>
      <c r="D100">
        <v>158.55291700000001</v>
      </c>
      <c r="E100">
        <v>8.0237879999999997</v>
      </c>
    </row>
    <row r="101" spans="1:9" x14ac:dyDescent="0.25">
      <c r="A101">
        <v>100</v>
      </c>
      <c r="D101">
        <v>158.54108300000001</v>
      </c>
      <c r="E101">
        <v>8.0111380000000008</v>
      </c>
    </row>
    <row r="102" spans="1:9" x14ac:dyDescent="0.25">
      <c r="A102">
        <v>101</v>
      </c>
      <c r="B102">
        <v>153.91112800000002</v>
      </c>
      <c r="C102">
        <v>6.4084620000000001</v>
      </c>
      <c r="D102">
        <v>158.551591</v>
      </c>
      <c r="E102">
        <v>8.0134329999999991</v>
      </c>
    </row>
    <row r="103" spans="1:9" x14ac:dyDescent="0.25">
      <c r="A103">
        <v>102</v>
      </c>
      <c r="B103">
        <v>153.871545</v>
      </c>
      <c r="C103">
        <v>6.456105</v>
      </c>
      <c r="D103">
        <v>158.5445</v>
      </c>
      <c r="E103">
        <v>7.993131</v>
      </c>
    </row>
    <row r="104" spans="1:9" x14ac:dyDescent="0.25">
      <c r="A104">
        <v>103</v>
      </c>
      <c r="B104">
        <v>153.91189400000002</v>
      </c>
      <c r="C104">
        <v>6.4183060000000003</v>
      </c>
      <c r="D104">
        <v>158.51409799999999</v>
      </c>
      <c r="E104">
        <v>8.0147089999999999</v>
      </c>
    </row>
    <row r="105" spans="1:9" x14ac:dyDescent="0.25">
      <c r="A105">
        <v>104</v>
      </c>
      <c r="B105">
        <v>153.92719700000001</v>
      </c>
      <c r="C105">
        <v>6.4480959999999996</v>
      </c>
      <c r="D105">
        <v>158.558987</v>
      </c>
      <c r="E105">
        <v>8.0464880000000001</v>
      </c>
    </row>
    <row r="106" spans="1:9" x14ac:dyDescent="0.25">
      <c r="A106">
        <v>105</v>
      </c>
      <c r="B106">
        <v>153.92081999999999</v>
      </c>
      <c r="C106">
        <v>6.456156</v>
      </c>
    </row>
    <row r="107" spans="1:9" x14ac:dyDescent="0.25">
      <c r="A107">
        <v>106</v>
      </c>
      <c r="B107">
        <v>153.917709</v>
      </c>
      <c r="C107">
        <v>6.4294770000000003</v>
      </c>
    </row>
    <row r="108" spans="1:9" x14ac:dyDescent="0.25">
      <c r="A108">
        <v>107</v>
      </c>
      <c r="B108">
        <v>153.960353</v>
      </c>
      <c r="C108">
        <v>6.391985</v>
      </c>
    </row>
    <row r="109" spans="1:9" x14ac:dyDescent="0.25">
      <c r="A109">
        <v>108</v>
      </c>
      <c r="B109">
        <v>153.935205</v>
      </c>
      <c r="C109">
        <v>6.345872</v>
      </c>
    </row>
    <row r="110" spans="1:9" x14ac:dyDescent="0.25">
      <c r="A110">
        <v>109</v>
      </c>
      <c r="B110">
        <v>153.91112800000002</v>
      </c>
      <c r="C110">
        <v>6.4084620000000001</v>
      </c>
      <c r="H110">
        <v>156.233093</v>
      </c>
      <c r="I110">
        <v>8.3130129999999998</v>
      </c>
    </row>
    <row r="111" spans="1:9" x14ac:dyDescent="0.25">
      <c r="A111">
        <v>110</v>
      </c>
      <c r="B111">
        <v>153.91112800000002</v>
      </c>
      <c r="C111">
        <v>6.4084620000000001</v>
      </c>
      <c r="H111">
        <v>156.24630500000001</v>
      </c>
      <c r="I111">
        <v>8.2966909999999991</v>
      </c>
    </row>
    <row r="112" spans="1:9" x14ac:dyDescent="0.25">
      <c r="A112">
        <v>111</v>
      </c>
      <c r="B112">
        <v>153.91112800000002</v>
      </c>
      <c r="C112">
        <v>6.4084620000000001</v>
      </c>
      <c r="H112">
        <v>156.26028200000002</v>
      </c>
      <c r="I112">
        <v>8.2551170000000003</v>
      </c>
    </row>
    <row r="113" spans="1:9" x14ac:dyDescent="0.25">
      <c r="A113">
        <v>112</v>
      </c>
      <c r="B113">
        <v>153.91112800000002</v>
      </c>
      <c r="C113">
        <v>6.4084620000000001</v>
      </c>
      <c r="H113">
        <v>156.27578800000001</v>
      </c>
      <c r="I113">
        <v>8.2345609999999994</v>
      </c>
    </row>
    <row r="114" spans="1:9" x14ac:dyDescent="0.25">
      <c r="A114">
        <v>113</v>
      </c>
      <c r="F114">
        <v>153.47718800000001</v>
      </c>
      <c r="G114">
        <v>5.4057620000000002</v>
      </c>
      <c r="H114">
        <v>156.21932100000001</v>
      </c>
      <c r="I114">
        <v>8.3365799999999997</v>
      </c>
    </row>
    <row r="115" spans="1:9" x14ac:dyDescent="0.25">
      <c r="A115">
        <v>114</v>
      </c>
      <c r="F115">
        <v>153.48565500000001</v>
      </c>
      <c r="G115">
        <v>5.4230039999999997</v>
      </c>
      <c r="H115">
        <v>156.22773799999999</v>
      </c>
      <c r="I115">
        <v>8.4099319999999995</v>
      </c>
    </row>
    <row r="116" spans="1:9" x14ac:dyDescent="0.25">
      <c r="A116">
        <v>115</v>
      </c>
      <c r="F116">
        <v>153.45051000000001</v>
      </c>
      <c r="G116">
        <v>5.4121379999999997</v>
      </c>
      <c r="H116">
        <v>156.23141000000001</v>
      </c>
      <c r="I116">
        <v>8.4147269999999992</v>
      </c>
    </row>
    <row r="117" spans="1:9" x14ac:dyDescent="0.25">
      <c r="A117">
        <v>116</v>
      </c>
      <c r="F117">
        <v>153.44183800000002</v>
      </c>
      <c r="G117">
        <v>5.407343</v>
      </c>
      <c r="H117">
        <v>156.311802</v>
      </c>
      <c r="I117">
        <v>8.2417020000000001</v>
      </c>
    </row>
    <row r="118" spans="1:9" x14ac:dyDescent="0.25">
      <c r="A118">
        <v>117</v>
      </c>
      <c r="F118">
        <v>153.47183200000001</v>
      </c>
      <c r="G118">
        <v>5.3936719999999996</v>
      </c>
      <c r="H118">
        <v>156.30654699999999</v>
      </c>
      <c r="I118">
        <v>8.2565980000000003</v>
      </c>
    </row>
    <row r="119" spans="1:9" x14ac:dyDescent="0.25">
      <c r="A119">
        <v>118</v>
      </c>
      <c r="F119">
        <v>153.465608</v>
      </c>
      <c r="G119">
        <v>5.3916320000000004</v>
      </c>
      <c r="H119">
        <v>156.233093</v>
      </c>
      <c r="I119">
        <v>8.3130129999999998</v>
      </c>
    </row>
    <row r="120" spans="1:9" x14ac:dyDescent="0.25">
      <c r="A120">
        <v>119</v>
      </c>
      <c r="F120">
        <v>153.43178900000001</v>
      </c>
      <c r="G120">
        <v>5.4070369999999999</v>
      </c>
      <c r="H120">
        <v>156.25436500000001</v>
      </c>
      <c r="I120">
        <v>8.3130129999999998</v>
      </c>
    </row>
    <row r="121" spans="1:9" x14ac:dyDescent="0.25">
      <c r="A121">
        <v>120</v>
      </c>
      <c r="F121">
        <v>153.45260100000002</v>
      </c>
      <c r="G121">
        <v>5.3957129999999998</v>
      </c>
    </row>
    <row r="122" spans="1:9" x14ac:dyDescent="0.25">
      <c r="A122">
        <v>121</v>
      </c>
      <c r="D122">
        <v>130.58041600000001</v>
      </c>
      <c r="E122">
        <v>7.8307219999999997</v>
      </c>
      <c r="F122">
        <v>153.47718800000001</v>
      </c>
      <c r="G122">
        <v>5.4057620000000002</v>
      </c>
    </row>
    <row r="123" spans="1:9" x14ac:dyDescent="0.25">
      <c r="A123">
        <v>122</v>
      </c>
      <c r="D123">
        <v>130.50242400000002</v>
      </c>
      <c r="E123">
        <v>7.7918560000000001</v>
      </c>
      <c r="F123">
        <v>153.47718800000001</v>
      </c>
      <c r="G123">
        <v>5.4057620000000002</v>
      </c>
    </row>
    <row r="124" spans="1:9" x14ac:dyDescent="0.25">
      <c r="A124">
        <v>123</v>
      </c>
      <c r="D124">
        <v>130.55361400000001</v>
      </c>
      <c r="E124">
        <v>7.8132989999999998</v>
      </c>
      <c r="F124">
        <v>153.47718800000001</v>
      </c>
      <c r="G124">
        <v>5.4057620000000002</v>
      </c>
    </row>
    <row r="125" spans="1:9" x14ac:dyDescent="0.25">
      <c r="A125">
        <v>124</v>
      </c>
      <c r="D125">
        <v>130.55768399999999</v>
      </c>
      <c r="E125">
        <v>7.7974230000000002</v>
      </c>
    </row>
    <row r="126" spans="1:9" x14ac:dyDescent="0.25">
      <c r="A126">
        <v>125</v>
      </c>
      <c r="D126">
        <v>130.564436</v>
      </c>
      <c r="E126">
        <v>7.7934020000000004</v>
      </c>
    </row>
    <row r="127" spans="1:9" x14ac:dyDescent="0.25">
      <c r="A127">
        <v>126</v>
      </c>
      <c r="D127">
        <v>130.56412700000001</v>
      </c>
      <c r="E127">
        <v>7.8036079999999997</v>
      </c>
    </row>
    <row r="128" spans="1:9" x14ac:dyDescent="0.25">
      <c r="A128">
        <v>127</v>
      </c>
      <c r="D128">
        <v>130.580984</v>
      </c>
      <c r="E128">
        <v>7.817062</v>
      </c>
    </row>
    <row r="129" spans="1:9" x14ac:dyDescent="0.25">
      <c r="A129">
        <v>128</v>
      </c>
      <c r="D129">
        <v>130.61097900000001</v>
      </c>
      <c r="E129">
        <v>7.8221129999999999</v>
      </c>
    </row>
    <row r="130" spans="1:9" x14ac:dyDescent="0.25">
      <c r="A130">
        <v>129</v>
      </c>
      <c r="D130">
        <v>130.58335700000001</v>
      </c>
      <c r="E130">
        <v>7.824897</v>
      </c>
    </row>
    <row r="131" spans="1:9" x14ac:dyDescent="0.25">
      <c r="A131">
        <v>130</v>
      </c>
      <c r="D131">
        <v>130.58041600000001</v>
      </c>
      <c r="E131">
        <v>7.8307219999999997</v>
      </c>
    </row>
    <row r="132" spans="1:9" x14ac:dyDescent="0.25">
      <c r="A132">
        <v>131</v>
      </c>
      <c r="B132">
        <v>121.493143</v>
      </c>
      <c r="C132">
        <v>6.4994329999999998</v>
      </c>
    </row>
    <row r="133" spans="1:9" x14ac:dyDescent="0.25">
      <c r="A133">
        <v>132</v>
      </c>
      <c r="B133">
        <v>121.44902200000001</v>
      </c>
      <c r="C133">
        <v>6.5104639999999998</v>
      </c>
    </row>
    <row r="134" spans="1:9" x14ac:dyDescent="0.25">
      <c r="A134">
        <v>133</v>
      </c>
      <c r="B134">
        <v>121.50134500000001</v>
      </c>
      <c r="C134">
        <v>6.5149999999999997</v>
      </c>
    </row>
    <row r="135" spans="1:9" x14ac:dyDescent="0.25">
      <c r="A135">
        <v>134</v>
      </c>
      <c r="B135">
        <v>121.49227000000002</v>
      </c>
      <c r="C135">
        <v>6.4878859999999996</v>
      </c>
    </row>
    <row r="136" spans="1:9" x14ac:dyDescent="0.25">
      <c r="A136">
        <v>135</v>
      </c>
      <c r="B136">
        <v>121.51397200000001</v>
      </c>
      <c r="C136">
        <v>6.4791749999999997</v>
      </c>
      <c r="H136">
        <v>126.73747500000002</v>
      </c>
      <c r="I136">
        <v>9.1530930000000001</v>
      </c>
    </row>
    <row r="137" spans="1:9" x14ac:dyDescent="0.25">
      <c r="A137">
        <v>136</v>
      </c>
      <c r="B137">
        <v>121.554281</v>
      </c>
      <c r="C137">
        <v>6.4952059999999996</v>
      </c>
      <c r="H137">
        <v>126.791392</v>
      </c>
      <c r="I137">
        <v>9.1000519999999998</v>
      </c>
    </row>
    <row r="138" spans="1:9" x14ac:dyDescent="0.25">
      <c r="A138">
        <v>137</v>
      </c>
      <c r="B138">
        <v>121.46108500000001</v>
      </c>
      <c r="C138">
        <v>6.5541749999999999</v>
      </c>
      <c r="H138">
        <v>126.799643</v>
      </c>
      <c r="I138">
        <v>9.1298460000000006</v>
      </c>
    </row>
    <row r="139" spans="1:9" x14ac:dyDescent="0.25">
      <c r="A139">
        <v>138</v>
      </c>
      <c r="B139">
        <v>121.493143</v>
      </c>
      <c r="C139">
        <v>6.4994329999999998</v>
      </c>
      <c r="H139">
        <v>126.803145</v>
      </c>
      <c r="I139">
        <v>9.1517529999999994</v>
      </c>
    </row>
    <row r="140" spans="1:9" x14ac:dyDescent="0.25">
      <c r="A140">
        <v>139</v>
      </c>
      <c r="F140">
        <v>122.21876400000001</v>
      </c>
      <c r="G140">
        <v>6.2893819999999998</v>
      </c>
      <c r="H140">
        <v>126.89371300000002</v>
      </c>
      <c r="I140">
        <v>9.1791239999999998</v>
      </c>
    </row>
    <row r="141" spans="1:9" x14ac:dyDescent="0.25">
      <c r="A141">
        <v>140</v>
      </c>
      <c r="F141">
        <v>122.233923</v>
      </c>
      <c r="G141">
        <v>6.339124</v>
      </c>
      <c r="H141">
        <v>126.90082800000002</v>
      </c>
      <c r="I141">
        <v>9.1845870000000005</v>
      </c>
    </row>
    <row r="142" spans="1:9" x14ac:dyDescent="0.25">
      <c r="A142">
        <v>141</v>
      </c>
      <c r="F142">
        <v>122.21401800000001</v>
      </c>
      <c r="G142">
        <v>6.3250520000000003</v>
      </c>
      <c r="H142">
        <v>126.94804600000001</v>
      </c>
      <c r="I142">
        <v>9.1298969999999997</v>
      </c>
    </row>
    <row r="143" spans="1:9" x14ac:dyDescent="0.25">
      <c r="A143">
        <v>142</v>
      </c>
      <c r="F143">
        <v>122.21180600000001</v>
      </c>
      <c r="G143">
        <v>6.3017010000000004</v>
      </c>
      <c r="H143">
        <v>126.92062200000001</v>
      </c>
      <c r="I143">
        <v>9.0975269999999995</v>
      </c>
    </row>
    <row r="144" spans="1:9" x14ac:dyDescent="0.25">
      <c r="A144">
        <v>143</v>
      </c>
      <c r="F144">
        <v>122.22217000000001</v>
      </c>
      <c r="G144">
        <v>6.3632470000000003</v>
      </c>
      <c r="H144">
        <v>126.73747500000002</v>
      </c>
      <c r="I144">
        <v>9.1530930000000001</v>
      </c>
    </row>
    <row r="145" spans="1:9" x14ac:dyDescent="0.25">
      <c r="A145">
        <v>144</v>
      </c>
      <c r="F145">
        <v>122.19211800000001</v>
      </c>
      <c r="G145">
        <v>6.3776289999999998</v>
      </c>
    </row>
    <row r="146" spans="1:9" x14ac:dyDescent="0.25">
      <c r="A146">
        <v>145</v>
      </c>
      <c r="F146">
        <v>122.217116</v>
      </c>
      <c r="G146">
        <v>6.329072</v>
      </c>
    </row>
    <row r="147" spans="1:9" x14ac:dyDescent="0.25">
      <c r="A147">
        <v>146</v>
      </c>
      <c r="D147">
        <v>103.487166</v>
      </c>
      <c r="E147">
        <v>9.7621140000000004</v>
      </c>
      <c r="F147">
        <v>122.11129200000001</v>
      </c>
      <c r="G147">
        <v>6.31799</v>
      </c>
    </row>
    <row r="148" spans="1:9" x14ac:dyDescent="0.25">
      <c r="A148">
        <v>147</v>
      </c>
      <c r="D148">
        <v>103.41510600000001</v>
      </c>
      <c r="E148">
        <v>9.7428349999999995</v>
      </c>
      <c r="F148">
        <v>122.21876400000001</v>
      </c>
      <c r="G148">
        <v>6.2893819999999998</v>
      </c>
    </row>
    <row r="149" spans="1:9" x14ac:dyDescent="0.25">
      <c r="A149">
        <v>148</v>
      </c>
      <c r="D149">
        <v>103.42500100000001</v>
      </c>
      <c r="E149">
        <v>9.7199989999999996</v>
      </c>
    </row>
    <row r="150" spans="1:9" x14ac:dyDescent="0.25">
      <c r="A150">
        <v>149</v>
      </c>
      <c r="D150">
        <v>103.471186</v>
      </c>
      <c r="E150">
        <v>9.7970620000000004</v>
      </c>
    </row>
    <row r="151" spans="1:9" x14ac:dyDescent="0.25">
      <c r="A151">
        <v>150</v>
      </c>
      <c r="D151">
        <v>103.459124</v>
      </c>
      <c r="E151">
        <v>9.8043300000000002</v>
      </c>
    </row>
    <row r="152" spans="1:9" x14ac:dyDescent="0.25">
      <c r="A152">
        <v>151</v>
      </c>
      <c r="D152">
        <v>103.44613500000001</v>
      </c>
      <c r="E152">
        <v>9.7379899999999999</v>
      </c>
    </row>
    <row r="153" spans="1:9" x14ac:dyDescent="0.25">
      <c r="A153">
        <v>152</v>
      </c>
      <c r="D153">
        <v>103.445414</v>
      </c>
      <c r="E153">
        <v>9.7335049999999992</v>
      </c>
    </row>
    <row r="154" spans="1:9" x14ac:dyDescent="0.25">
      <c r="A154">
        <v>153</v>
      </c>
      <c r="D154">
        <v>103.384382</v>
      </c>
      <c r="E154">
        <v>9.7536590000000007</v>
      </c>
    </row>
    <row r="155" spans="1:9" x14ac:dyDescent="0.25">
      <c r="A155">
        <v>154</v>
      </c>
      <c r="B155">
        <v>96.389435000000006</v>
      </c>
      <c r="C155">
        <v>7.5512379999999997</v>
      </c>
      <c r="D155">
        <v>103.28752700000001</v>
      </c>
      <c r="E155">
        <v>9.6758249999999997</v>
      </c>
    </row>
    <row r="156" spans="1:9" x14ac:dyDescent="0.25">
      <c r="A156">
        <v>155</v>
      </c>
      <c r="B156">
        <v>96.415773999999999</v>
      </c>
      <c r="C156">
        <v>7.5164429999999998</v>
      </c>
      <c r="D156">
        <v>103.487166</v>
      </c>
      <c r="E156">
        <v>9.7621140000000004</v>
      </c>
    </row>
    <row r="157" spans="1:9" x14ac:dyDescent="0.25">
      <c r="A157">
        <v>156</v>
      </c>
      <c r="B157">
        <v>96.402733000000012</v>
      </c>
      <c r="C157">
        <v>7.5223199999999997</v>
      </c>
    </row>
    <row r="158" spans="1:9" x14ac:dyDescent="0.25">
      <c r="A158">
        <v>157</v>
      </c>
      <c r="B158">
        <v>96.404486000000006</v>
      </c>
      <c r="C158">
        <v>7.5028870000000003</v>
      </c>
    </row>
    <row r="159" spans="1:9" x14ac:dyDescent="0.25">
      <c r="A159">
        <v>158</v>
      </c>
      <c r="B159">
        <v>96.404638000000006</v>
      </c>
      <c r="C159">
        <v>7.5186080000000004</v>
      </c>
    </row>
    <row r="160" spans="1:9" x14ac:dyDescent="0.25">
      <c r="A160">
        <v>159</v>
      </c>
      <c r="B160">
        <v>96.367012000000003</v>
      </c>
      <c r="C160">
        <v>7.5842270000000003</v>
      </c>
      <c r="H160">
        <v>98.752423000000007</v>
      </c>
      <c r="I160">
        <v>10.461752000000001</v>
      </c>
    </row>
    <row r="161" spans="1:9" x14ac:dyDescent="0.25">
      <c r="A161">
        <v>160</v>
      </c>
      <c r="B161">
        <v>96.389435000000006</v>
      </c>
      <c r="C161">
        <v>7.5512379999999997</v>
      </c>
      <c r="H161">
        <v>98.634487000000007</v>
      </c>
      <c r="I161">
        <v>10.38433</v>
      </c>
    </row>
    <row r="162" spans="1:9" x14ac:dyDescent="0.25">
      <c r="A162">
        <v>161</v>
      </c>
      <c r="F162">
        <v>96.497526000000008</v>
      </c>
      <c r="G162">
        <v>6.739897</v>
      </c>
      <c r="H162">
        <v>98.658865000000006</v>
      </c>
      <c r="I162">
        <v>10.431340000000001</v>
      </c>
    </row>
    <row r="163" spans="1:9" x14ac:dyDescent="0.25">
      <c r="A163">
        <v>162</v>
      </c>
      <c r="F163">
        <v>96.500414000000006</v>
      </c>
      <c r="G163">
        <v>6.7491240000000001</v>
      </c>
      <c r="H163">
        <v>98.694229000000007</v>
      </c>
      <c r="I163">
        <v>10.433299</v>
      </c>
    </row>
    <row r="164" spans="1:9" x14ac:dyDescent="0.25">
      <c r="A164">
        <v>163</v>
      </c>
      <c r="F164">
        <v>96.494333000000012</v>
      </c>
      <c r="G164">
        <v>6.7676290000000003</v>
      </c>
      <c r="H164">
        <v>98.687889000000013</v>
      </c>
      <c r="I164">
        <v>10.427526</v>
      </c>
    </row>
    <row r="165" spans="1:9" x14ac:dyDescent="0.25">
      <c r="A165">
        <v>164</v>
      </c>
      <c r="F165">
        <v>96.472889000000009</v>
      </c>
      <c r="G165">
        <v>6.756907</v>
      </c>
      <c r="H165">
        <v>98.693663000000001</v>
      </c>
      <c r="I165">
        <v>10.452063000000001</v>
      </c>
    </row>
    <row r="166" spans="1:9" x14ac:dyDescent="0.25">
      <c r="A166">
        <v>165</v>
      </c>
      <c r="F166">
        <v>96.481392</v>
      </c>
      <c r="G166">
        <v>6.7591239999999999</v>
      </c>
      <c r="H166">
        <v>98.695002000000002</v>
      </c>
      <c r="I166">
        <v>10.427268</v>
      </c>
    </row>
    <row r="167" spans="1:9" x14ac:dyDescent="0.25">
      <c r="A167">
        <v>166</v>
      </c>
      <c r="F167">
        <v>96.481392</v>
      </c>
      <c r="G167">
        <v>6.7921649999999998</v>
      </c>
      <c r="H167">
        <v>98.644022000000007</v>
      </c>
      <c r="I167">
        <v>10.419021000000001</v>
      </c>
    </row>
    <row r="168" spans="1:9" x14ac:dyDescent="0.25">
      <c r="A168">
        <v>167</v>
      </c>
      <c r="F168">
        <v>96.483765000000005</v>
      </c>
      <c r="G168">
        <v>6.8477839999999999</v>
      </c>
      <c r="H168">
        <v>98.625619999999998</v>
      </c>
      <c r="I168">
        <v>10.431856</v>
      </c>
    </row>
    <row r="169" spans="1:9" x14ac:dyDescent="0.25">
      <c r="A169">
        <v>168</v>
      </c>
      <c r="F169">
        <v>96.480364000000009</v>
      </c>
      <c r="G169">
        <v>6.8378870000000003</v>
      </c>
      <c r="H169">
        <v>98.752423000000007</v>
      </c>
      <c r="I169">
        <v>10.461752000000001</v>
      </c>
    </row>
    <row r="170" spans="1:9" x14ac:dyDescent="0.25">
      <c r="A170">
        <v>169</v>
      </c>
      <c r="F170">
        <v>96.497526000000008</v>
      </c>
      <c r="G170">
        <v>6.739897</v>
      </c>
    </row>
    <row r="171" spans="1:9" x14ac:dyDescent="0.25">
      <c r="A171">
        <v>170</v>
      </c>
      <c r="D171">
        <v>79.598712000000006</v>
      </c>
      <c r="E171">
        <v>9.4186080000000008</v>
      </c>
      <c r="F171">
        <v>96.497526000000008</v>
      </c>
      <c r="G171">
        <v>6.739897</v>
      </c>
    </row>
    <row r="172" spans="1:9" x14ac:dyDescent="0.25">
      <c r="A172">
        <v>171</v>
      </c>
      <c r="D172">
        <v>79.581135000000003</v>
      </c>
      <c r="E172">
        <v>9.370825</v>
      </c>
    </row>
    <row r="173" spans="1:9" x14ac:dyDescent="0.25">
      <c r="A173">
        <v>172</v>
      </c>
      <c r="D173">
        <v>79.664898000000008</v>
      </c>
      <c r="E173">
        <v>9.3439180000000004</v>
      </c>
    </row>
    <row r="174" spans="1:9" x14ac:dyDescent="0.25">
      <c r="A174">
        <v>173</v>
      </c>
      <c r="D174">
        <v>79.632372000000004</v>
      </c>
      <c r="E174">
        <v>9.4029389999999999</v>
      </c>
    </row>
    <row r="175" spans="1:9" x14ac:dyDescent="0.25">
      <c r="A175">
        <v>174</v>
      </c>
      <c r="D175">
        <v>79.629125000000002</v>
      </c>
      <c r="E175">
        <v>9.4061850000000007</v>
      </c>
    </row>
    <row r="176" spans="1:9" x14ac:dyDescent="0.25">
      <c r="A176">
        <v>175</v>
      </c>
      <c r="D176">
        <v>79.607784000000009</v>
      </c>
      <c r="E176">
        <v>9.4057220000000008</v>
      </c>
    </row>
    <row r="177" spans="1:9" x14ac:dyDescent="0.25">
      <c r="A177">
        <v>176</v>
      </c>
      <c r="B177">
        <v>74.519434000000004</v>
      </c>
      <c r="C177">
        <v>7.4871650000000001</v>
      </c>
      <c r="D177">
        <v>79.599177000000012</v>
      </c>
      <c r="E177">
        <v>9.4057729999999999</v>
      </c>
    </row>
    <row r="178" spans="1:9" x14ac:dyDescent="0.25">
      <c r="A178">
        <v>177</v>
      </c>
      <c r="B178">
        <v>74.451444000000009</v>
      </c>
      <c r="C178">
        <v>7.5038150000000003</v>
      </c>
      <c r="D178">
        <v>79.561084000000008</v>
      </c>
      <c r="E178">
        <v>9.4844849999999994</v>
      </c>
    </row>
    <row r="179" spans="1:9" x14ac:dyDescent="0.25">
      <c r="A179">
        <v>178</v>
      </c>
      <c r="B179">
        <v>74.448712</v>
      </c>
      <c r="C179">
        <v>7.5023710000000001</v>
      </c>
      <c r="D179">
        <v>79.598712000000006</v>
      </c>
      <c r="E179">
        <v>9.4186080000000008</v>
      </c>
    </row>
    <row r="180" spans="1:9" x14ac:dyDescent="0.25">
      <c r="A180">
        <v>179</v>
      </c>
      <c r="B180">
        <v>74.497011000000001</v>
      </c>
      <c r="C180">
        <v>7.4738150000000001</v>
      </c>
    </row>
    <row r="181" spans="1:9" x14ac:dyDescent="0.25">
      <c r="A181">
        <v>180</v>
      </c>
      <c r="B181">
        <v>74.498815000000008</v>
      </c>
      <c r="C181">
        <v>7.4782989999999998</v>
      </c>
    </row>
    <row r="182" spans="1:9" x14ac:dyDescent="0.25">
      <c r="A182">
        <v>181</v>
      </c>
      <c r="B182">
        <v>74.482217000000006</v>
      </c>
      <c r="C182">
        <v>7.4782479999999998</v>
      </c>
    </row>
    <row r="183" spans="1:9" x14ac:dyDescent="0.25">
      <c r="A183">
        <v>182</v>
      </c>
      <c r="B183">
        <v>74.520156</v>
      </c>
      <c r="C183">
        <v>7.5088150000000002</v>
      </c>
    </row>
    <row r="184" spans="1:9" x14ac:dyDescent="0.25">
      <c r="A184">
        <v>183</v>
      </c>
      <c r="B184">
        <v>74.589949000000004</v>
      </c>
      <c r="C184">
        <v>7.5543300000000002</v>
      </c>
      <c r="H184">
        <v>75.663094000000001</v>
      </c>
      <c r="I184">
        <v>10.432217</v>
      </c>
    </row>
    <row r="185" spans="1:9" x14ac:dyDescent="0.25">
      <c r="A185">
        <v>184</v>
      </c>
      <c r="H185">
        <v>75.606238000000005</v>
      </c>
      <c r="I185">
        <v>10.369794000000001</v>
      </c>
    </row>
    <row r="186" spans="1:9" x14ac:dyDescent="0.25">
      <c r="A186">
        <v>185</v>
      </c>
      <c r="F186">
        <v>74.23763000000001</v>
      </c>
      <c r="G186">
        <v>7.1818039999999996</v>
      </c>
      <c r="H186">
        <v>75.635825000000011</v>
      </c>
      <c r="I186">
        <v>10.35201</v>
      </c>
    </row>
    <row r="187" spans="1:9" x14ac:dyDescent="0.25">
      <c r="A187">
        <v>186</v>
      </c>
      <c r="F187">
        <v>74.158248</v>
      </c>
      <c r="G187">
        <v>7.1964430000000004</v>
      </c>
      <c r="H187">
        <v>75.602320000000006</v>
      </c>
      <c r="I187">
        <v>10.374587999999999</v>
      </c>
    </row>
    <row r="188" spans="1:9" x14ac:dyDescent="0.25">
      <c r="A188">
        <v>187</v>
      </c>
      <c r="F188">
        <v>74.168042000000014</v>
      </c>
      <c r="G188">
        <v>7.1580409999999999</v>
      </c>
      <c r="H188">
        <v>75.59273300000001</v>
      </c>
      <c r="I188">
        <v>10.389433</v>
      </c>
    </row>
    <row r="189" spans="1:9" x14ac:dyDescent="0.25">
      <c r="A189">
        <v>188</v>
      </c>
      <c r="F189">
        <v>74.144949000000011</v>
      </c>
      <c r="G189">
        <v>7.1648959999999997</v>
      </c>
      <c r="H189">
        <v>75.602527000000009</v>
      </c>
      <c r="I189">
        <v>10.408351</v>
      </c>
    </row>
    <row r="190" spans="1:9" x14ac:dyDescent="0.25">
      <c r="A190">
        <v>189</v>
      </c>
      <c r="F190">
        <v>74.161444000000003</v>
      </c>
      <c r="G190">
        <v>7.1742780000000002</v>
      </c>
      <c r="H190">
        <v>75.623764000000008</v>
      </c>
      <c r="I190">
        <v>10.433763000000001</v>
      </c>
    </row>
    <row r="191" spans="1:9" x14ac:dyDescent="0.25">
      <c r="A191">
        <v>190</v>
      </c>
      <c r="F191">
        <v>74.172888</v>
      </c>
      <c r="G191">
        <v>7.1441759999999999</v>
      </c>
      <c r="H191">
        <v>75.631857000000011</v>
      </c>
      <c r="I191">
        <v>10.407629</v>
      </c>
    </row>
    <row r="192" spans="1:9" x14ac:dyDescent="0.25">
      <c r="A192">
        <v>191</v>
      </c>
      <c r="D192">
        <v>59.675140000000013</v>
      </c>
      <c r="E192">
        <v>8.9304020000000008</v>
      </c>
      <c r="F192">
        <v>74.198558000000006</v>
      </c>
      <c r="G192">
        <v>7.1162890000000001</v>
      </c>
      <c r="H192">
        <v>75.663094000000001</v>
      </c>
      <c r="I192">
        <v>10.432217</v>
      </c>
    </row>
    <row r="193" spans="1:9" x14ac:dyDescent="0.25">
      <c r="A193">
        <v>192</v>
      </c>
      <c r="D193">
        <v>59.649223000000013</v>
      </c>
      <c r="E193">
        <v>8.9598899999999997</v>
      </c>
      <c r="F193">
        <v>74.187063000000009</v>
      </c>
      <c r="G193">
        <v>7.1287630000000002</v>
      </c>
      <c r="H193">
        <v>75.663094000000001</v>
      </c>
      <c r="I193">
        <v>10.432217</v>
      </c>
    </row>
    <row r="194" spans="1:9" x14ac:dyDescent="0.25">
      <c r="A194">
        <v>193</v>
      </c>
      <c r="D194">
        <v>59.664528000000011</v>
      </c>
      <c r="E194">
        <v>8.9621870000000001</v>
      </c>
      <c r="F194">
        <v>74.23763000000001</v>
      </c>
      <c r="G194">
        <v>7.1818039999999996</v>
      </c>
    </row>
    <row r="195" spans="1:9" x14ac:dyDescent="0.25">
      <c r="A195">
        <v>194</v>
      </c>
      <c r="D195">
        <v>59.705650000000013</v>
      </c>
      <c r="E195">
        <v>8.9768790000000003</v>
      </c>
    </row>
    <row r="196" spans="1:9" x14ac:dyDescent="0.25">
      <c r="A196">
        <v>195</v>
      </c>
      <c r="D196">
        <v>59.704834000000012</v>
      </c>
      <c r="E196">
        <v>8.9739199999999997</v>
      </c>
    </row>
    <row r="197" spans="1:9" x14ac:dyDescent="0.25">
      <c r="A197">
        <v>196</v>
      </c>
      <c r="D197">
        <v>59.651363000000011</v>
      </c>
      <c r="E197">
        <v>9.0305499999999999</v>
      </c>
    </row>
    <row r="198" spans="1:9" x14ac:dyDescent="0.25">
      <c r="A198">
        <v>197</v>
      </c>
      <c r="D198">
        <v>59.64764000000001</v>
      </c>
      <c r="E198">
        <v>9.0112660000000009</v>
      </c>
    </row>
    <row r="199" spans="1:9" x14ac:dyDescent="0.25">
      <c r="A199">
        <v>198</v>
      </c>
      <c r="D199">
        <v>59.638866000000014</v>
      </c>
      <c r="E199">
        <v>8.9915719999999997</v>
      </c>
    </row>
    <row r="200" spans="1:9" x14ac:dyDescent="0.25">
      <c r="A200">
        <v>199</v>
      </c>
      <c r="D200">
        <v>59.622082000000013</v>
      </c>
      <c r="E200">
        <v>8.9899909999999998</v>
      </c>
    </row>
    <row r="201" spans="1:9" x14ac:dyDescent="0.25">
      <c r="A201">
        <v>200</v>
      </c>
      <c r="B201">
        <v>51.192062000000014</v>
      </c>
      <c r="C201">
        <v>7.3893089999999999</v>
      </c>
      <c r="D201">
        <v>59.641880000000015</v>
      </c>
      <c r="E201">
        <v>9.034122</v>
      </c>
    </row>
    <row r="202" spans="1:9" x14ac:dyDescent="0.25">
      <c r="A202">
        <v>201</v>
      </c>
      <c r="B202">
        <v>51.218590000000013</v>
      </c>
      <c r="C202">
        <v>7.3376789999999996</v>
      </c>
      <c r="D202">
        <v>59.675140000000013</v>
      </c>
      <c r="E202">
        <v>8.9304020000000008</v>
      </c>
    </row>
    <row r="203" spans="1:9" x14ac:dyDescent="0.25">
      <c r="A203">
        <v>202</v>
      </c>
      <c r="B203">
        <v>51.175076000000011</v>
      </c>
      <c r="C203">
        <v>7.2999260000000001</v>
      </c>
    </row>
    <row r="204" spans="1:9" x14ac:dyDescent="0.25">
      <c r="A204">
        <v>203</v>
      </c>
      <c r="B204">
        <v>51.182266000000013</v>
      </c>
      <c r="C204">
        <v>7.3199249999999996</v>
      </c>
    </row>
    <row r="205" spans="1:9" x14ac:dyDescent="0.25">
      <c r="A205">
        <v>204</v>
      </c>
      <c r="B205">
        <v>51.224968000000011</v>
      </c>
      <c r="C205">
        <v>7.3461480000000003</v>
      </c>
    </row>
    <row r="206" spans="1:9" x14ac:dyDescent="0.25">
      <c r="A206">
        <v>205</v>
      </c>
      <c r="B206">
        <v>51.223183000000013</v>
      </c>
      <c r="C206">
        <v>7.3355880000000004</v>
      </c>
    </row>
    <row r="207" spans="1:9" x14ac:dyDescent="0.25">
      <c r="A207">
        <v>206</v>
      </c>
      <c r="B207">
        <v>51.227978000000014</v>
      </c>
      <c r="C207">
        <v>7.3519639999999997</v>
      </c>
      <c r="H207">
        <v>54.78820000000001</v>
      </c>
      <c r="I207">
        <v>10.238498</v>
      </c>
    </row>
    <row r="208" spans="1:9" x14ac:dyDescent="0.25">
      <c r="A208">
        <v>207</v>
      </c>
      <c r="B208">
        <v>51.257980000000011</v>
      </c>
      <c r="C208">
        <v>7.3487</v>
      </c>
      <c r="H208">
        <v>54.78820000000001</v>
      </c>
      <c r="I208">
        <v>10.208447</v>
      </c>
    </row>
    <row r="209" spans="1:9" x14ac:dyDescent="0.25">
      <c r="A209">
        <v>208</v>
      </c>
      <c r="B209">
        <v>51.216347000000013</v>
      </c>
      <c r="C209">
        <v>7.3445159999999996</v>
      </c>
      <c r="H209">
        <v>54.822792000000014</v>
      </c>
      <c r="I209">
        <v>10.21406</v>
      </c>
    </row>
    <row r="210" spans="1:9" x14ac:dyDescent="0.25">
      <c r="A210">
        <v>209</v>
      </c>
      <c r="B210">
        <v>51.192062000000014</v>
      </c>
      <c r="C210">
        <v>7.3893089999999999</v>
      </c>
      <c r="F210">
        <v>51.338840000000012</v>
      </c>
      <c r="G210">
        <v>6.8783149999999997</v>
      </c>
      <c r="H210">
        <v>54.812435000000015</v>
      </c>
      <c r="I210">
        <v>10.222682000000001</v>
      </c>
    </row>
    <row r="211" spans="1:9" x14ac:dyDescent="0.25">
      <c r="A211">
        <v>210</v>
      </c>
      <c r="F211">
        <v>51.275681000000013</v>
      </c>
      <c r="G211">
        <v>6.8714279999999999</v>
      </c>
      <c r="H211">
        <v>54.805393000000009</v>
      </c>
      <c r="I211">
        <v>10.221253000000001</v>
      </c>
    </row>
    <row r="212" spans="1:9" x14ac:dyDescent="0.25">
      <c r="A212">
        <v>211</v>
      </c>
      <c r="F212">
        <v>51.274658000000009</v>
      </c>
      <c r="G212">
        <v>6.8737750000000002</v>
      </c>
      <c r="H212">
        <v>54.798710000000014</v>
      </c>
      <c r="I212">
        <v>10.215234000000001</v>
      </c>
    </row>
    <row r="213" spans="1:9" x14ac:dyDescent="0.25">
      <c r="A213">
        <v>212</v>
      </c>
      <c r="F213">
        <v>51.339352000000012</v>
      </c>
      <c r="G213">
        <v>6.8670920000000004</v>
      </c>
      <c r="H213">
        <v>54.80503800000001</v>
      </c>
      <c r="I213">
        <v>10.217172</v>
      </c>
    </row>
    <row r="214" spans="1:9" x14ac:dyDescent="0.25">
      <c r="A214">
        <v>213</v>
      </c>
      <c r="F214">
        <v>51.354965000000014</v>
      </c>
      <c r="G214">
        <v>6.832859</v>
      </c>
      <c r="H214">
        <v>54.792999000000009</v>
      </c>
      <c r="I214">
        <v>10.206764</v>
      </c>
    </row>
    <row r="215" spans="1:9" x14ac:dyDescent="0.25">
      <c r="A215">
        <v>214</v>
      </c>
      <c r="F215">
        <v>51.368942000000011</v>
      </c>
      <c r="G215">
        <v>6.8691839999999997</v>
      </c>
      <c r="H215">
        <v>54.876923000000012</v>
      </c>
      <c r="I215">
        <v>10.134217</v>
      </c>
    </row>
    <row r="216" spans="1:9" x14ac:dyDescent="0.25">
      <c r="A216">
        <v>215</v>
      </c>
      <c r="D216">
        <v>35.851841000000007</v>
      </c>
      <c r="E216">
        <v>9.7523499999999999</v>
      </c>
      <c r="F216">
        <v>51.32572900000001</v>
      </c>
      <c r="G216">
        <v>6.9118339999999998</v>
      </c>
      <c r="H216">
        <v>54.78820000000001</v>
      </c>
      <c r="I216">
        <v>10.238498</v>
      </c>
    </row>
    <row r="217" spans="1:9" x14ac:dyDescent="0.25">
      <c r="A217">
        <v>216</v>
      </c>
      <c r="D217">
        <v>35.812355000000011</v>
      </c>
      <c r="E217">
        <v>9.8249469999999999</v>
      </c>
      <c r="F217">
        <v>51.29297600000001</v>
      </c>
      <c r="G217">
        <v>6.9385159999999999</v>
      </c>
      <c r="H217">
        <v>54.78820000000001</v>
      </c>
      <c r="I217">
        <v>10.238498</v>
      </c>
    </row>
    <row r="218" spans="1:9" x14ac:dyDescent="0.25">
      <c r="A218">
        <v>217</v>
      </c>
      <c r="D218">
        <v>35.836842000000011</v>
      </c>
      <c r="E218">
        <v>9.7254629999999995</v>
      </c>
      <c r="F218">
        <v>51.297005000000013</v>
      </c>
      <c r="G218">
        <v>6.9294859999999998</v>
      </c>
    </row>
    <row r="219" spans="1:9" x14ac:dyDescent="0.25">
      <c r="A219">
        <v>218</v>
      </c>
      <c r="D219">
        <v>35.844648000000014</v>
      </c>
      <c r="E219">
        <v>9.7208199999999998</v>
      </c>
      <c r="F219">
        <v>51.322262000000009</v>
      </c>
      <c r="G219">
        <v>6.8913760000000002</v>
      </c>
    </row>
    <row r="220" spans="1:9" x14ac:dyDescent="0.25">
      <c r="A220">
        <v>219</v>
      </c>
      <c r="D220">
        <v>35.871840000000013</v>
      </c>
      <c r="E220">
        <v>9.7210249999999991</v>
      </c>
      <c r="F220">
        <v>51.338840000000012</v>
      </c>
      <c r="G220">
        <v>6.8783149999999997</v>
      </c>
    </row>
    <row r="221" spans="1:9" x14ac:dyDescent="0.25">
      <c r="A221">
        <v>220</v>
      </c>
      <c r="D221">
        <v>35.832504000000014</v>
      </c>
      <c r="E221">
        <v>9.7284740000000003</v>
      </c>
    </row>
    <row r="222" spans="1:9" x14ac:dyDescent="0.25">
      <c r="A222">
        <v>221</v>
      </c>
      <c r="D222">
        <v>35.848679000000011</v>
      </c>
      <c r="E222">
        <v>9.7461249999999993</v>
      </c>
    </row>
    <row r="223" spans="1:9" x14ac:dyDescent="0.25">
      <c r="A223">
        <v>222</v>
      </c>
      <c r="D223">
        <v>35.885412000000017</v>
      </c>
      <c r="E223">
        <v>9.7266870000000001</v>
      </c>
    </row>
    <row r="224" spans="1:9" x14ac:dyDescent="0.25">
      <c r="A224">
        <v>223</v>
      </c>
      <c r="D224">
        <v>35.888931000000014</v>
      </c>
      <c r="E224">
        <v>9.7304630000000003</v>
      </c>
    </row>
    <row r="225" spans="1:11" x14ac:dyDescent="0.25">
      <c r="A225">
        <v>224</v>
      </c>
      <c r="D225">
        <v>35.837402000000012</v>
      </c>
      <c r="E225">
        <v>9.7652059999999992</v>
      </c>
    </row>
    <row r="226" spans="1:11" x14ac:dyDescent="0.25">
      <c r="A226">
        <v>225</v>
      </c>
      <c r="B226">
        <v>29.065052000000009</v>
      </c>
      <c r="C226">
        <v>7.7974509999999997</v>
      </c>
      <c r="D226">
        <v>35.77103000000001</v>
      </c>
      <c r="E226">
        <v>9.7544409999999999</v>
      </c>
    </row>
    <row r="227" spans="1:11" x14ac:dyDescent="0.25">
      <c r="A227">
        <v>226</v>
      </c>
      <c r="B227">
        <v>29.04056400000001</v>
      </c>
      <c r="C227">
        <v>7.7753610000000002</v>
      </c>
      <c r="D227">
        <v>35.792049000000013</v>
      </c>
      <c r="E227">
        <v>9.7489819999999998</v>
      </c>
    </row>
    <row r="228" spans="1:11" x14ac:dyDescent="0.25">
      <c r="A228">
        <v>227</v>
      </c>
      <c r="B228">
        <v>29.025616000000014</v>
      </c>
      <c r="C228">
        <v>7.7647490000000001</v>
      </c>
      <c r="D228">
        <v>35.851841000000007</v>
      </c>
      <c r="E228">
        <v>9.7523499999999999</v>
      </c>
    </row>
    <row r="229" spans="1:11" x14ac:dyDescent="0.25">
      <c r="A229">
        <v>228</v>
      </c>
      <c r="B229">
        <v>29.067604000000017</v>
      </c>
      <c r="C229">
        <v>7.7421990000000003</v>
      </c>
      <c r="D229">
        <v>35.851841000000007</v>
      </c>
      <c r="E229">
        <v>9.7523499999999999</v>
      </c>
    </row>
    <row r="230" spans="1:11" x14ac:dyDescent="0.25">
      <c r="A230">
        <v>229</v>
      </c>
      <c r="B230">
        <v>29.087704000000016</v>
      </c>
      <c r="C230">
        <v>7.7248530000000004</v>
      </c>
    </row>
    <row r="231" spans="1:11" x14ac:dyDescent="0.25">
      <c r="A231">
        <v>230</v>
      </c>
      <c r="B231">
        <v>29.126530000000017</v>
      </c>
      <c r="C231">
        <v>7.7462289999999996</v>
      </c>
    </row>
    <row r="232" spans="1:11" x14ac:dyDescent="0.25">
      <c r="A232">
        <v>231</v>
      </c>
      <c r="B232">
        <v>29.128927000000012</v>
      </c>
      <c r="C232">
        <v>7.7662800000000001</v>
      </c>
    </row>
    <row r="233" spans="1:11" x14ac:dyDescent="0.25">
      <c r="A233">
        <v>232</v>
      </c>
      <c r="B233">
        <v>29.156986000000011</v>
      </c>
      <c r="C233">
        <v>7.771585</v>
      </c>
      <c r="H233">
        <v>32.457630000000009</v>
      </c>
      <c r="I233">
        <v>10.459913999999999</v>
      </c>
    </row>
    <row r="234" spans="1:11" x14ac:dyDescent="0.25">
      <c r="A234">
        <v>233</v>
      </c>
      <c r="B234">
        <v>29.14795500000001</v>
      </c>
      <c r="C234">
        <v>7.7927580000000001</v>
      </c>
      <c r="H234">
        <v>32.488699000000011</v>
      </c>
      <c r="I234">
        <v>10.441395</v>
      </c>
    </row>
    <row r="235" spans="1:11" x14ac:dyDescent="0.25">
      <c r="A235">
        <v>234</v>
      </c>
      <c r="B235">
        <v>29.128008000000008</v>
      </c>
      <c r="C235">
        <v>7.7989819999999996</v>
      </c>
      <c r="H235">
        <v>32.486660000000015</v>
      </c>
      <c r="I235">
        <v>10.407468</v>
      </c>
    </row>
    <row r="236" spans="1:11" x14ac:dyDescent="0.25">
      <c r="A236">
        <v>235</v>
      </c>
      <c r="B236">
        <v>29.065052000000009</v>
      </c>
      <c r="C236">
        <v>7.7974509999999997</v>
      </c>
      <c r="F236">
        <v>29.401873000000009</v>
      </c>
      <c r="G236">
        <v>7.0005030000000001</v>
      </c>
      <c r="H236">
        <v>32.467731000000015</v>
      </c>
      <c r="I236">
        <v>10.422314999999999</v>
      </c>
    </row>
    <row r="237" spans="1:11" x14ac:dyDescent="0.25">
      <c r="A237">
        <v>236</v>
      </c>
      <c r="B237">
        <v>29.065052000000009</v>
      </c>
      <c r="C237">
        <v>7.7974509999999997</v>
      </c>
      <c r="F237">
        <v>29.401873000000009</v>
      </c>
      <c r="G237">
        <v>7.0005030000000001</v>
      </c>
      <c r="H237">
        <v>32.454977000000014</v>
      </c>
      <c r="I237">
        <v>10.4316</v>
      </c>
    </row>
    <row r="238" spans="1:11" x14ac:dyDescent="0.25">
      <c r="A238">
        <v>237</v>
      </c>
      <c r="F238">
        <v>29.401873000000009</v>
      </c>
      <c r="G238">
        <v>7.0005030000000001</v>
      </c>
      <c r="H238">
        <v>32.438345000000012</v>
      </c>
      <c r="I238">
        <v>10.422874999999999</v>
      </c>
    </row>
    <row r="239" spans="1:11" x14ac:dyDescent="0.25">
      <c r="A239">
        <v>238</v>
      </c>
      <c r="F239">
        <v>29.401873000000009</v>
      </c>
      <c r="G239">
        <v>7.0005030000000001</v>
      </c>
      <c r="H239">
        <v>32.457630000000009</v>
      </c>
      <c r="I239">
        <v>10.459913999999999</v>
      </c>
      <c r="J239">
        <v>38.681030000000014</v>
      </c>
      <c r="K239">
        <v>13.685257</v>
      </c>
    </row>
    <row r="240" spans="1:1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1" x14ac:dyDescent="0.25">
      <c r="A273">
        <v>272</v>
      </c>
      <c r="J273">
        <v>38.638432000000009</v>
      </c>
      <c r="K273">
        <v>13.642606000000001</v>
      </c>
    </row>
    <row r="274" spans="1:11" x14ac:dyDescent="0.25">
      <c r="A274">
        <v>273</v>
      </c>
    </row>
    <row r="275" spans="1:11" x14ac:dyDescent="0.25">
      <c r="A275">
        <v>274</v>
      </c>
      <c r="D275">
        <v>28.072554000000011</v>
      </c>
      <c r="E275">
        <v>5.5461400000000003</v>
      </c>
    </row>
    <row r="276" spans="1:11" x14ac:dyDescent="0.25">
      <c r="A276">
        <v>275</v>
      </c>
      <c r="D276">
        <v>28.046841000000015</v>
      </c>
      <c r="E276">
        <v>5.5612409999999999</v>
      </c>
    </row>
    <row r="277" spans="1:11" x14ac:dyDescent="0.25">
      <c r="A277">
        <v>276</v>
      </c>
      <c r="D277">
        <v>28.008474000000007</v>
      </c>
      <c r="E277">
        <v>5.5633330000000001</v>
      </c>
      <c r="F277">
        <v>19.229391000000014</v>
      </c>
      <c r="G277">
        <v>6.7214359999999997</v>
      </c>
    </row>
    <row r="278" spans="1:11" x14ac:dyDescent="0.25">
      <c r="A278">
        <v>277</v>
      </c>
      <c r="D278">
        <v>28.032249000000007</v>
      </c>
      <c r="E278">
        <v>5.598433</v>
      </c>
      <c r="F278">
        <v>19.180312000000015</v>
      </c>
      <c r="G278">
        <v>6.6871510000000001</v>
      </c>
    </row>
    <row r="279" spans="1:11" x14ac:dyDescent="0.25">
      <c r="A279">
        <v>278</v>
      </c>
      <c r="D279">
        <v>28.061941000000012</v>
      </c>
      <c r="E279">
        <v>5.6298599999999999</v>
      </c>
      <c r="F279">
        <v>19.20566800000001</v>
      </c>
      <c r="G279">
        <v>6.711182</v>
      </c>
    </row>
    <row r="280" spans="1:11" x14ac:dyDescent="0.25">
      <c r="A280">
        <v>279</v>
      </c>
      <c r="D280">
        <v>28.108164000000016</v>
      </c>
      <c r="E280">
        <v>5.6511339999999999</v>
      </c>
      <c r="F280">
        <v>19.201739000000011</v>
      </c>
      <c r="G280">
        <v>6.7252109999999998</v>
      </c>
    </row>
    <row r="281" spans="1:11" x14ac:dyDescent="0.25">
      <c r="A281">
        <v>280</v>
      </c>
      <c r="D281">
        <v>28.057503000000011</v>
      </c>
      <c r="E281">
        <v>5.6364409999999996</v>
      </c>
      <c r="F281">
        <v>19.231380000000016</v>
      </c>
      <c r="G281">
        <v>6.730925</v>
      </c>
    </row>
    <row r="282" spans="1:11" x14ac:dyDescent="0.25">
      <c r="A282">
        <v>281</v>
      </c>
      <c r="D282">
        <v>28.069950000000013</v>
      </c>
      <c r="E282">
        <v>5.6680720000000004</v>
      </c>
      <c r="F282">
        <v>19.227860000000014</v>
      </c>
      <c r="G282">
        <v>6.7388320000000004</v>
      </c>
    </row>
    <row r="283" spans="1:11" x14ac:dyDescent="0.25">
      <c r="A283">
        <v>282</v>
      </c>
      <c r="D283">
        <v>28.04102300000001</v>
      </c>
      <c r="E283">
        <v>5.6468999999999996</v>
      </c>
      <c r="F283">
        <v>19.198372000000013</v>
      </c>
      <c r="G283">
        <v>6.6968969999999999</v>
      </c>
    </row>
    <row r="284" spans="1:11" x14ac:dyDescent="0.25">
      <c r="A284">
        <v>283</v>
      </c>
      <c r="D284">
        <v>28.020668000000015</v>
      </c>
      <c r="E284">
        <v>5.6338900000000001</v>
      </c>
      <c r="F284">
        <v>19.207046000000012</v>
      </c>
      <c r="G284">
        <v>6.6662340000000002</v>
      </c>
    </row>
    <row r="285" spans="1:11" x14ac:dyDescent="0.25">
      <c r="A285">
        <v>284</v>
      </c>
      <c r="D285">
        <v>28.023218000000014</v>
      </c>
      <c r="E285">
        <v>5.6189929999999997</v>
      </c>
      <c r="F285">
        <v>19.223728000000008</v>
      </c>
      <c r="G285">
        <v>6.6926620000000003</v>
      </c>
    </row>
    <row r="286" spans="1:11" x14ac:dyDescent="0.25">
      <c r="A286">
        <v>285</v>
      </c>
      <c r="D286">
        <v>28.064850000000007</v>
      </c>
      <c r="E286">
        <v>5.6191969999999998</v>
      </c>
      <c r="F286">
        <v>19.252553000000013</v>
      </c>
      <c r="G286">
        <v>6.7281700000000004</v>
      </c>
    </row>
    <row r="287" spans="1:11" x14ac:dyDescent="0.25">
      <c r="A287">
        <v>286</v>
      </c>
      <c r="D287">
        <v>28.083115000000014</v>
      </c>
      <c r="E287">
        <v>5.6507769999999997</v>
      </c>
      <c r="F287">
        <v>19.22724800000001</v>
      </c>
      <c r="G287">
        <v>6.7239870000000002</v>
      </c>
    </row>
    <row r="288" spans="1:11" x14ac:dyDescent="0.25">
      <c r="A288">
        <v>287</v>
      </c>
      <c r="D288">
        <v>28.066992000000013</v>
      </c>
      <c r="E288">
        <v>5.6211359999999999</v>
      </c>
      <c r="F288">
        <v>19.218932000000009</v>
      </c>
      <c r="G288">
        <v>6.7741369999999996</v>
      </c>
    </row>
    <row r="289" spans="1:9" x14ac:dyDescent="0.25">
      <c r="A289">
        <v>288</v>
      </c>
      <c r="D289">
        <v>28.119438000000017</v>
      </c>
      <c r="E289">
        <v>5.6256250000000003</v>
      </c>
      <c r="F289">
        <v>19.179853000000008</v>
      </c>
      <c r="G289">
        <v>6.7602099999999998</v>
      </c>
    </row>
    <row r="290" spans="1:9" x14ac:dyDescent="0.25">
      <c r="A290">
        <v>289</v>
      </c>
      <c r="D290">
        <v>28.072554000000011</v>
      </c>
      <c r="E290">
        <v>5.5461400000000003</v>
      </c>
      <c r="F290">
        <v>19.229391000000014</v>
      </c>
      <c r="G290">
        <v>6.7214359999999997</v>
      </c>
    </row>
    <row r="291" spans="1:9" x14ac:dyDescent="0.25">
      <c r="A291">
        <v>290</v>
      </c>
      <c r="F291">
        <v>19.229391000000014</v>
      </c>
      <c r="G291">
        <v>6.7214359999999997</v>
      </c>
    </row>
    <row r="292" spans="1:9" x14ac:dyDescent="0.25">
      <c r="A292">
        <v>291</v>
      </c>
    </row>
    <row r="293" spans="1:9" x14ac:dyDescent="0.25">
      <c r="A293">
        <v>292</v>
      </c>
      <c r="B293">
        <v>38.973820000000011</v>
      </c>
      <c r="C293">
        <v>7.866835</v>
      </c>
    </row>
    <row r="294" spans="1:9" x14ac:dyDescent="0.25">
      <c r="A294">
        <v>293</v>
      </c>
      <c r="B294">
        <v>39.004944000000009</v>
      </c>
      <c r="C294">
        <v>7.8333170000000001</v>
      </c>
    </row>
    <row r="295" spans="1:9" x14ac:dyDescent="0.25">
      <c r="A295">
        <v>294</v>
      </c>
      <c r="B295">
        <v>38.991577000000014</v>
      </c>
      <c r="C295">
        <v>7.850714</v>
      </c>
      <c r="H295">
        <v>28.399679000000013</v>
      </c>
      <c r="I295">
        <v>5.2053919999999998</v>
      </c>
    </row>
    <row r="296" spans="1:9" x14ac:dyDescent="0.25">
      <c r="A296">
        <v>295</v>
      </c>
      <c r="B296">
        <v>38.966118000000009</v>
      </c>
      <c r="C296">
        <v>7.8852529999999996</v>
      </c>
      <c r="H296">
        <v>28.469521000000015</v>
      </c>
      <c r="I296">
        <v>5.2133000000000003</v>
      </c>
    </row>
    <row r="297" spans="1:9" x14ac:dyDescent="0.25">
      <c r="A297">
        <v>296</v>
      </c>
      <c r="B297">
        <v>38.99264500000001</v>
      </c>
      <c r="C297">
        <v>7.900455</v>
      </c>
      <c r="H297">
        <v>28.449013000000008</v>
      </c>
      <c r="I297">
        <v>5.2289620000000001</v>
      </c>
    </row>
    <row r="298" spans="1:9" x14ac:dyDescent="0.25">
      <c r="A298">
        <v>297</v>
      </c>
      <c r="B298">
        <v>38.955406000000011</v>
      </c>
      <c r="C298">
        <v>7.8538769999999998</v>
      </c>
      <c r="H298">
        <v>28.47839900000001</v>
      </c>
      <c r="I298">
        <v>5.1840669999999998</v>
      </c>
    </row>
    <row r="299" spans="1:9" x14ac:dyDescent="0.25">
      <c r="A299">
        <v>298</v>
      </c>
      <c r="B299">
        <v>38.95642500000001</v>
      </c>
      <c r="C299">
        <v>7.8160730000000003</v>
      </c>
      <c r="H299">
        <v>28.42937100000001</v>
      </c>
      <c r="I299">
        <v>5.1667719999999999</v>
      </c>
    </row>
    <row r="300" spans="1:9" x14ac:dyDescent="0.25">
      <c r="A300">
        <v>299</v>
      </c>
      <c r="B300">
        <v>38.996933000000013</v>
      </c>
      <c r="C300">
        <v>7.8316840000000001</v>
      </c>
      <c r="H300">
        <v>28.436819000000014</v>
      </c>
      <c r="I300">
        <v>5.1844239999999999</v>
      </c>
    </row>
    <row r="301" spans="1:9" x14ac:dyDescent="0.25">
      <c r="A301">
        <v>300</v>
      </c>
      <c r="B301">
        <v>38.994942000000009</v>
      </c>
      <c r="C301">
        <v>7.8374490000000003</v>
      </c>
      <c r="H301">
        <v>28.460543000000015</v>
      </c>
      <c r="I301">
        <v>5.2140139999999997</v>
      </c>
    </row>
    <row r="302" spans="1:9" x14ac:dyDescent="0.25">
      <c r="A302">
        <v>301</v>
      </c>
      <c r="B302">
        <v>38.967392000000011</v>
      </c>
      <c r="C302">
        <v>7.8434179999999998</v>
      </c>
      <c r="H302">
        <v>28.433350000000011</v>
      </c>
      <c r="I302">
        <v>5.2289620000000001</v>
      </c>
    </row>
    <row r="303" spans="1:9" x14ac:dyDescent="0.25">
      <c r="A303">
        <v>302</v>
      </c>
      <c r="B303">
        <v>38.969433000000009</v>
      </c>
      <c r="C303">
        <v>7.8427550000000004</v>
      </c>
      <c r="H303">
        <v>28.418861000000007</v>
      </c>
      <c r="I303">
        <v>5.2364110000000004</v>
      </c>
    </row>
    <row r="304" spans="1:9" x14ac:dyDescent="0.25">
      <c r="A304">
        <v>303</v>
      </c>
      <c r="B304">
        <v>38.934334000000014</v>
      </c>
      <c r="C304">
        <v>7.8574989999999998</v>
      </c>
      <c r="H304">
        <v>28.426003000000009</v>
      </c>
      <c r="I304">
        <v>5.2473289999999997</v>
      </c>
    </row>
    <row r="305" spans="1:9" x14ac:dyDescent="0.25">
      <c r="A305">
        <v>304</v>
      </c>
      <c r="B305">
        <v>38.997799000000015</v>
      </c>
      <c r="C305">
        <v>7.8518869999999996</v>
      </c>
      <c r="H305">
        <v>28.399679000000013</v>
      </c>
      <c r="I305">
        <v>5.2053919999999998</v>
      </c>
    </row>
    <row r="306" spans="1:9" x14ac:dyDescent="0.25">
      <c r="A306">
        <v>305</v>
      </c>
      <c r="B306">
        <v>38.973820000000011</v>
      </c>
      <c r="C306">
        <v>7.866835</v>
      </c>
      <c r="H306">
        <v>28.399679000000013</v>
      </c>
      <c r="I306">
        <v>5.2053919999999998</v>
      </c>
    </row>
    <row r="307" spans="1:9" x14ac:dyDescent="0.25">
      <c r="A307">
        <v>306</v>
      </c>
      <c r="D307">
        <v>49.148956000000013</v>
      </c>
      <c r="E307">
        <v>6.3459450000000004</v>
      </c>
      <c r="H307">
        <v>28.399679000000013</v>
      </c>
      <c r="I307">
        <v>5.2053919999999998</v>
      </c>
    </row>
    <row r="308" spans="1:9" x14ac:dyDescent="0.25">
      <c r="A308">
        <v>307</v>
      </c>
      <c r="D308">
        <v>49.20676000000001</v>
      </c>
      <c r="E308">
        <v>6.4175740000000001</v>
      </c>
    </row>
    <row r="309" spans="1:9" x14ac:dyDescent="0.25">
      <c r="A309">
        <v>308</v>
      </c>
      <c r="D309">
        <v>49.207680000000011</v>
      </c>
      <c r="E309">
        <v>6.3809940000000003</v>
      </c>
    </row>
    <row r="310" spans="1:9" x14ac:dyDescent="0.25">
      <c r="A310">
        <v>309</v>
      </c>
      <c r="D310">
        <v>49.195484000000015</v>
      </c>
      <c r="E310">
        <v>6.3758929999999996</v>
      </c>
      <c r="F310">
        <v>38.794903000000012</v>
      </c>
      <c r="G310">
        <v>7.59537</v>
      </c>
    </row>
    <row r="311" spans="1:9" x14ac:dyDescent="0.25">
      <c r="A311">
        <v>310</v>
      </c>
      <c r="D311">
        <v>49.197933000000013</v>
      </c>
      <c r="E311">
        <v>6.3566589999999996</v>
      </c>
      <c r="F311">
        <v>38.735519000000011</v>
      </c>
      <c r="G311">
        <v>7.5534840000000001</v>
      </c>
    </row>
    <row r="312" spans="1:9" x14ac:dyDescent="0.25">
      <c r="A312">
        <v>311</v>
      </c>
      <c r="D312">
        <v>49.221554000000012</v>
      </c>
      <c r="E312">
        <v>6.3388030000000004</v>
      </c>
      <c r="F312">
        <v>38.690063000000009</v>
      </c>
      <c r="G312">
        <v>7.5791459999999997</v>
      </c>
    </row>
    <row r="313" spans="1:9" x14ac:dyDescent="0.25">
      <c r="A313">
        <v>312</v>
      </c>
      <c r="D313">
        <v>49.169823000000015</v>
      </c>
      <c r="E313">
        <v>6.3636990000000004</v>
      </c>
      <c r="F313">
        <v>38.698223000000013</v>
      </c>
      <c r="G313">
        <v>7.5630249999999997</v>
      </c>
    </row>
    <row r="314" spans="1:9" x14ac:dyDescent="0.25">
      <c r="A314">
        <v>313</v>
      </c>
      <c r="D314">
        <v>49.21456100000001</v>
      </c>
      <c r="E314">
        <v>6.396503</v>
      </c>
      <c r="F314">
        <v>38.716030000000011</v>
      </c>
      <c r="G314">
        <v>7.6315929999999996</v>
      </c>
    </row>
    <row r="315" spans="1:9" x14ac:dyDescent="0.25">
      <c r="A315">
        <v>314</v>
      </c>
      <c r="D315">
        <v>49.224918000000009</v>
      </c>
      <c r="E315">
        <v>6.390943</v>
      </c>
      <c r="F315">
        <v>38.733017000000011</v>
      </c>
      <c r="G315">
        <v>7.653378</v>
      </c>
    </row>
    <row r="316" spans="1:9" x14ac:dyDescent="0.25">
      <c r="A316">
        <v>315</v>
      </c>
      <c r="D316">
        <v>49.200890000000015</v>
      </c>
      <c r="E316">
        <v>6.3496689999999996</v>
      </c>
      <c r="F316">
        <v>38.828117000000013</v>
      </c>
      <c r="G316">
        <v>7.6784780000000001</v>
      </c>
    </row>
    <row r="317" spans="1:9" x14ac:dyDescent="0.25">
      <c r="A317">
        <v>316</v>
      </c>
      <c r="D317">
        <v>49.217880000000015</v>
      </c>
      <c r="E317">
        <v>6.3543120000000002</v>
      </c>
      <c r="F317">
        <v>38.801075000000012</v>
      </c>
      <c r="G317">
        <v>7.6204200000000002</v>
      </c>
    </row>
    <row r="318" spans="1:9" x14ac:dyDescent="0.25">
      <c r="A318">
        <v>317</v>
      </c>
      <c r="D318">
        <v>49.194767000000013</v>
      </c>
      <c r="E318">
        <v>6.3629850000000001</v>
      </c>
      <c r="F318">
        <v>38.810513000000014</v>
      </c>
      <c r="G318">
        <v>7.6406229999999997</v>
      </c>
    </row>
    <row r="319" spans="1:9" x14ac:dyDescent="0.25">
      <c r="A319">
        <v>318</v>
      </c>
      <c r="D319">
        <v>49.148956000000013</v>
      </c>
      <c r="E319">
        <v>6.3459450000000004</v>
      </c>
      <c r="F319">
        <v>38.794903000000012</v>
      </c>
      <c r="G319">
        <v>7.59537</v>
      </c>
    </row>
    <row r="320" spans="1:9" x14ac:dyDescent="0.25">
      <c r="A320">
        <v>319</v>
      </c>
      <c r="F320">
        <v>38.794903000000012</v>
      </c>
      <c r="G320">
        <v>7.59537</v>
      </c>
    </row>
    <row r="321" spans="1:9" x14ac:dyDescent="0.25">
      <c r="A321">
        <v>320</v>
      </c>
    </row>
    <row r="322" spans="1:9" x14ac:dyDescent="0.25">
      <c r="A322">
        <v>321</v>
      </c>
    </row>
    <row r="323" spans="1:9" x14ac:dyDescent="0.25">
      <c r="A323">
        <v>322</v>
      </c>
    </row>
    <row r="324" spans="1:9" x14ac:dyDescent="0.25">
      <c r="A324">
        <v>323</v>
      </c>
      <c r="B324">
        <v>61.649887000000014</v>
      </c>
      <c r="C324">
        <v>8.8523449999999997</v>
      </c>
      <c r="H324">
        <v>50.162064000000015</v>
      </c>
      <c r="I324">
        <v>6.4336450000000003</v>
      </c>
    </row>
    <row r="325" spans="1:9" x14ac:dyDescent="0.25">
      <c r="A325">
        <v>324</v>
      </c>
      <c r="B325">
        <v>61.66054900000001</v>
      </c>
      <c r="C325">
        <v>8.8012770000000007</v>
      </c>
      <c r="H325">
        <v>50.17767700000001</v>
      </c>
      <c r="I325">
        <v>6.4023190000000003</v>
      </c>
    </row>
    <row r="326" spans="1:9" x14ac:dyDescent="0.25">
      <c r="A326">
        <v>325</v>
      </c>
      <c r="B326">
        <v>61.649582000000009</v>
      </c>
      <c r="C326">
        <v>8.8344380000000005</v>
      </c>
      <c r="H326">
        <v>50.188187000000013</v>
      </c>
      <c r="I326">
        <v>6.4054320000000002</v>
      </c>
    </row>
    <row r="327" spans="1:9" x14ac:dyDescent="0.25">
      <c r="A327">
        <v>326</v>
      </c>
      <c r="B327">
        <v>61.694981000000013</v>
      </c>
      <c r="C327">
        <v>8.7882160000000002</v>
      </c>
      <c r="H327">
        <v>50.149464000000009</v>
      </c>
      <c r="I327">
        <v>6.4003810000000003</v>
      </c>
    </row>
    <row r="328" spans="1:9" x14ac:dyDescent="0.25">
      <c r="A328">
        <v>327</v>
      </c>
      <c r="B328">
        <v>61.713760000000015</v>
      </c>
      <c r="C328">
        <v>8.7822479999999992</v>
      </c>
      <c r="H328">
        <v>50.137882000000012</v>
      </c>
      <c r="I328">
        <v>6.3847699999999996</v>
      </c>
    </row>
    <row r="329" spans="1:9" x14ac:dyDescent="0.25">
      <c r="A329">
        <v>328</v>
      </c>
      <c r="B329">
        <v>61.67452200000001</v>
      </c>
      <c r="C329">
        <v>8.8156119999999998</v>
      </c>
      <c r="H329">
        <v>50.17349200000001</v>
      </c>
      <c r="I329">
        <v>6.3724740000000004</v>
      </c>
    </row>
    <row r="330" spans="1:9" x14ac:dyDescent="0.25">
      <c r="A330">
        <v>329</v>
      </c>
      <c r="B330">
        <v>61.64789600000001</v>
      </c>
      <c r="C330">
        <v>8.8104089999999999</v>
      </c>
      <c r="H330">
        <v>50.157421000000014</v>
      </c>
      <c r="I330">
        <v>6.3982890000000001</v>
      </c>
    </row>
    <row r="331" spans="1:9" x14ac:dyDescent="0.25">
      <c r="A331">
        <v>330</v>
      </c>
      <c r="B331">
        <v>61.647079000000012</v>
      </c>
      <c r="C331">
        <v>8.8445400000000003</v>
      </c>
      <c r="H331">
        <v>50.15441100000001</v>
      </c>
      <c r="I331">
        <v>6.4079309999999996</v>
      </c>
    </row>
    <row r="332" spans="1:9" x14ac:dyDescent="0.25">
      <c r="A332">
        <v>331</v>
      </c>
      <c r="B332">
        <v>61.657181000000016</v>
      </c>
      <c r="C332">
        <v>8.8391830000000002</v>
      </c>
      <c r="H332">
        <v>50.116200000000013</v>
      </c>
      <c r="I332">
        <v>6.477061</v>
      </c>
    </row>
    <row r="333" spans="1:9" x14ac:dyDescent="0.25">
      <c r="A333">
        <v>332</v>
      </c>
      <c r="B333">
        <v>61.663506000000012</v>
      </c>
      <c r="C333">
        <v>8.8160720000000001</v>
      </c>
      <c r="H333">
        <v>50.195023000000013</v>
      </c>
      <c r="I333">
        <v>6.4745609999999996</v>
      </c>
    </row>
    <row r="334" spans="1:9" x14ac:dyDescent="0.25">
      <c r="A334">
        <v>333</v>
      </c>
      <c r="B334">
        <v>61.653507000000012</v>
      </c>
      <c r="C334">
        <v>8.8170920000000006</v>
      </c>
      <c r="H334">
        <v>50.162064000000015</v>
      </c>
      <c r="I334">
        <v>6.4336450000000003</v>
      </c>
    </row>
    <row r="335" spans="1:9" x14ac:dyDescent="0.25">
      <c r="A335">
        <v>334</v>
      </c>
      <c r="B335">
        <v>61.649887000000014</v>
      </c>
      <c r="C335">
        <v>8.8523449999999997</v>
      </c>
    </row>
    <row r="336" spans="1:9" x14ac:dyDescent="0.25">
      <c r="A336">
        <v>335</v>
      </c>
      <c r="B336">
        <v>61.649887000000014</v>
      </c>
      <c r="C336">
        <v>8.8523449999999997</v>
      </c>
    </row>
    <row r="337" spans="1:7" x14ac:dyDescent="0.25">
      <c r="A337">
        <v>336</v>
      </c>
    </row>
    <row r="338" spans="1:7" x14ac:dyDescent="0.25">
      <c r="A338">
        <v>337</v>
      </c>
      <c r="D338">
        <v>72.019691000000009</v>
      </c>
      <c r="E338">
        <v>7.7875259999999997</v>
      </c>
      <c r="F338">
        <v>61.214195000000011</v>
      </c>
      <c r="G338">
        <v>8.6522539999999992</v>
      </c>
    </row>
    <row r="339" spans="1:7" x14ac:dyDescent="0.25">
      <c r="A339">
        <v>338</v>
      </c>
      <c r="D339">
        <v>71.952578000000003</v>
      </c>
      <c r="E339">
        <v>7.7992780000000002</v>
      </c>
      <c r="F339">
        <v>61.24628400000001</v>
      </c>
      <c r="G339">
        <v>8.6091940000000005</v>
      </c>
    </row>
    <row r="340" spans="1:7" x14ac:dyDescent="0.25">
      <c r="A340">
        <v>339</v>
      </c>
      <c r="D340">
        <v>71.995516000000009</v>
      </c>
      <c r="E340">
        <v>7.8606189999999998</v>
      </c>
      <c r="F340">
        <v>61.226997000000011</v>
      </c>
      <c r="G340">
        <v>8.6131729999999997</v>
      </c>
    </row>
    <row r="341" spans="1:7" x14ac:dyDescent="0.25">
      <c r="A341">
        <v>340</v>
      </c>
      <c r="D341">
        <v>71.968557000000004</v>
      </c>
      <c r="E341">
        <v>7.8677840000000003</v>
      </c>
      <c r="F341">
        <v>61.25521100000001</v>
      </c>
      <c r="G341">
        <v>8.6198569999999997</v>
      </c>
    </row>
    <row r="342" spans="1:7" x14ac:dyDescent="0.25">
      <c r="A342">
        <v>341</v>
      </c>
      <c r="D342">
        <v>71.966547000000006</v>
      </c>
      <c r="E342">
        <v>7.8257219999999998</v>
      </c>
      <c r="F342">
        <v>61.224602000000012</v>
      </c>
      <c r="G342">
        <v>8.6259789999999992</v>
      </c>
    </row>
    <row r="343" spans="1:7" x14ac:dyDescent="0.25">
      <c r="A343">
        <v>342</v>
      </c>
      <c r="D343">
        <v>71.955722000000009</v>
      </c>
      <c r="E343">
        <v>7.8148970000000002</v>
      </c>
      <c r="F343">
        <v>61.234192000000014</v>
      </c>
      <c r="G343">
        <v>8.6078679999999999</v>
      </c>
    </row>
    <row r="344" spans="1:7" x14ac:dyDescent="0.25">
      <c r="A344">
        <v>343</v>
      </c>
      <c r="D344">
        <v>71.941341000000008</v>
      </c>
      <c r="E344">
        <v>7.8154130000000004</v>
      </c>
      <c r="F344">
        <v>61.273426000000015</v>
      </c>
      <c r="G344">
        <v>8.5892470000000003</v>
      </c>
    </row>
    <row r="345" spans="1:7" x14ac:dyDescent="0.25">
      <c r="A345">
        <v>344</v>
      </c>
      <c r="D345">
        <v>71.910001000000008</v>
      </c>
      <c r="E345">
        <v>7.7967529999999998</v>
      </c>
      <c r="F345">
        <v>61.261181000000015</v>
      </c>
      <c r="G345">
        <v>8.523536</v>
      </c>
    </row>
    <row r="346" spans="1:7" x14ac:dyDescent="0.25">
      <c r="A346">
        <v>345</v>
      </c>
      <c r="D346">
        <v>71.883918000000008</v>
      </c>
      <c r="E346">
        <v>7.7789169999999999</v>
      </c>
      <c r="F346">
        <v>61.252457000000014</v>
      </c>
      <c r="G346">
        <v>8.5253209999999999</v>
      </c>
    </row>
    <row r="347" spans="1:7" x14ac:dyDescent="0.25">
      <c r="A347">
        <v>346</v>
      </c>
      <c r="D347">
        <v>72.019691000000009</v>
      </c>
      <c r="E347">
        <v>7.7875259999999997</v>
      </c>
      <c r="F347">
        <v>61.214195000000011</v>
      </c>
      <c r="G347">
        <v>8.6522539999999992</v>
      </c>
    </row>
    <row r="348" spans="1:7" x14ac:dyDescent="0.25">
      <c r="A348">
        <v>347</v>
      </c>
      <c r="D348">
        <v>72.019691000000009</v>
      </c>
      <c r="E348">
        <v>7.7875259999999997</v>
      </c>
      <c r="F348">
        <v>61.214195000000011</v>
      </c>
      <c r="G348">
        <v>8.6522539999999992</v>
      </c>
    </row>
    <row r="349" spans="1:7" x14ac:dyDescent="0.25">
      <c r="A349">
        <v>348</v>
      </c>
      <c r="D349">
        <v>71.984537000000003</v>
      </c>
      <c r="E349">
        <v>7.8195880000000004</v>
      </c>
    </row>
    <row r="350" spans="1:7" x14ac:dyDescent="0.25">
      <c r="A350">
        <v>349</v>
      </c>
    </row>
    <row r="351" spans="1:7" x14ac:dyDescent="0.25">
      <c r="A351">
        <v>350</v>
      </c>
    </row>
    <row r="352" spans="1:7" x14ac:dyDescent="0.25">
      <c r="A352">
        <v>351</v>
      </c>
    </row>
    <row r="353" spans="1:9" x14ac:dyDescent="0.25">
      <c r="A353">
        <v>352</v>
      </c>
      <c r="B353">
        <v>81.036547000000013</v>
      </c>
      <c r="C353">
        <v>9.539536</v>
      </c>
      <c r="H353">
        <v>72.764898000000002</v>
      </c>
      <c r="I353">
        <v>7.5470610000000002</v>
      </c>
    </row>
    <row r="354" spans="1:9" x14ac:dyDescent="0.25">
      <c r="A354">
        <v>353</v>
      </c>
      <c r="B354">
        <v>81.052991000000006</v>
      </c>
      <c r="C354">
        <v>9.5551549999999992</v>
      </c>
      <c r="H354">
        <v>72.756083000000004</v>
      </c>
      <c r="I354">
        <v>7.4984019999999996</v>
      </c>
    </row>
    <row r="355" spans="1:9" x14ac:dyDescent="0.25">
      <c r="A355">
        <v>354</v>
      </c>
      <c r="B355">
        <v>81.063299000000001</v>
      </c>
      <c r="C355">
        <v>9.5769079999999995</v>
      </c>
      <c r="H355">
        <v>72.680361000000005</v>
      </c>
      <c r="I355">
        <v>7.5534020000000002</v>
      </c>
    </row>
    <row r="356" spans="1:9" x14ac:dyDescent="0.25">
      <c r="A356">
        <v>355</v>
      </c>
      <c r="B356">
        <v>81.066702000000006</v>
      </c>
      <c r="C356">
        <v>9.5692789999999999</v>
      </c>
      <c r="H356">
        <v>72.651753000000014</v>
      </c>
      <c r="I356">
        <v>7.5882990000000001</v>
      </c>
    </row>
    <row r="357" spans="1:9" x14ac:dyDescent="0.25">
      <c r="A357">
        <v>356</v>
      </c>
      <c r="B357">
        <v>81.045671000000013</v>
      </c>
      <c r="C357">
        <v>9.5725770000000008</v>
      </c>
      <c r="H357">
        <v>72.616547000000011</v>
      </c>
      <c r="I357">
        <v>7.6201540000000003</v>
      </c>
    </row>
    <row r="358" spans="1:9" x14ac:dyDescent="0.25">
      <c r="A358">
        <v>357</v>
      </c>
      <c r="B358">
        <v>80.991702000000004</v>
      </c>
      <c r="C358">
        <v>9.5659279999999995</v>
      </c>
      <c r="H358">
        <v>72.637011000000001</v>
      </c>
      <c r="I358">
        <v>7.5843299999999996</v>
      </c>
    </row>
    <row r="359" spans="1:9" x14ac:dyDescent="0.25">
      <c r="A359">
        <v>358</v>
      </c>
      <c r="B359">
        <v>80.979589000000004</v>
      </c>
      <c r="C359">
        <v>9.5687630000000006</v>
      </c>
      <c r="H359">
        <v>72.634898000000007</v>
      </c>
      <c r="I359">
        <v>7.5829380000000004</v>
      </c>
    </row>
    <row r="360" spans="1:9" x14ac:dyDescent="0.25">
      <c r="A360">
        <v>359</v>
      </c>
      <c r="B360">
        <v>81.008043000000001</v>
      </c>
      <c r="C360">
        <v>9.6070620000000009</v>
      </c>
      <c r="H360">
        <v>72.615774000000002</v>
      </c>
      <c r="I360">
        <v>7.6714950000000002</v>
      </c>
    </row>
    <row r="361" spans="1:9" x14ac:dyDescent="0.25">
      <c r="A361">
        <v>360</v>
      </c>
      <c r="B361">
        <v>81.035568000000012</v>
      </c>
      <c r="C361">
        <v>9.6109799999999996</v>
      </c>
      <c r="H361">
        <v>72.764898000000002</v>
      </c>
      <c r="I361">
        <v>7.5470610000000002</v>
      </c>
    </row>
    <row r="362" spans="1:9" x14ac:dyDescent="0.25">
      <c r="A362">
        <v>361</v>
      </c>
      <c r="B362">
        <v>81.036547000000013</v>
      </c>
      <c r="C362">
        <v>9.539536</v>
      </c>
      <c r="H362">
        <v>72.764898000000002</v>
      </c>
      <c r="I362">
        <v>7.5470610000000002</v>
      </c>
    </row>
    <row r="363" spans="1:9" x14ac:dyDescent="0.25">
      <c r="A363">
        <v>362</v>
      </c>
      <c r="B363">
        <v>81.036547000000013</v>
      </c>
      <c r="C363">
        <v>9.539536</v>
      </c>
      <c r="H363">
        <v>72.764898000000002</v>
      </c>
      <c r="I363">
        <v>7.5470610000000002</v>
      </c>
    </row>
    <row r="364" spans="1:9" x14ac:dyDescent="0.25">
      <c r="A364">
        <v>363</v>
      </c>
      <c r="H364">
        <v>72.764898000000002</v>
      </c>
      <c r="I364">
        <v>7.5470610000000002</v>
      </c>
    </row>
    <row r="365" spans="1:9" x14ac:dyDescent="0.25">
      <c r="A365">
        <v>364</v>
      </c>
      <c r="D365">
        <v>90.283918999999997</v>
      </c>
      <c r="E365">
        <v>6.7703090000000001</v>
      </c>
    </row>
    <row r="366" spans="1:9" x14ac:dyDescent="0.25">
      <c r="A366">
        <v>365</v>
      </c>
      <c r="D366">
        <v>90.315260000000009</v>
      </c>
      <c r="E366">
        <v>6.7417009999999999</v>
      </c>
      <c r="F366">
        <v>80.888352000000012</v>
      </c>
      <c r="G366">
        <v>9.0198970000000003</v>
      </c>
    </row>
    <row r="367" spans="1:9" x14ac:dyDescent="0.25">
      <c r="A367">
        <v>366</v>
      </c>
      <c r="D367">
        <v>90.279692000000011</v>
      </c>
      <c r="E367">
        <v>6.7808760000000001</v>
      </c>
      <c r="F367">
        <v>80.861599000000012</v>
      </c>
      <c r="G367">
        <v>8.9795879999999997</v>
      </c>
    </row>
    <row r="368" spans="1:9" x14ac:dyDescent="0.25">
      <c r="A368">
        <v>367</v>
      </c>
      <c r="D368">
        <v>90.305569000000006</v>
      </c>
      <c r="E368">
        <v>6.7690729999999997</v>
      </c>
      <c r="F368">
        <v>80.847424000000004</v>
      </c>
      <c r="G368">
        <v>8.9521139999999999</v>
      </c>
    </row>
    <row r="369" spans="1:9" x14ac:dyDescent="0.25">
      <c r="A369">
        <v>368</v>
      </c>
      <c r="D369">
        <v>90.317011000000008</v>
      </c>
      <c r="E369">
        <v>6.755979</v>
      </c>
      <c r="F369">
        <v>80.844897000000003</v>
      </c>
      <c r="G369">
        <v>8.9371650000000002</v>
      </c>
    </row>
    <row r="370" spans="1:9" x14ac:dyDescent="0.25">
      <c r="A370">
        <v>369</v>
      </c>
      <c r="D370">
        <v>90.244743999999997</v>
      </c>
      <c r="E370">
        <v>6.7773709999999996</v>
      </c>
      <c r="F370">
        <v>80.757063000000002</v>
      </c>
      <c r="G370">
        <v>8.9039169999999999</v>
      </c>
    </row>
    <row r="371" spans="1:9" x14ac:dyDescent="0.25">
      <c r="A371">
        <v>370</v>
      </c>
      <c r="D371">
        <v>90.260514999999998</v>
      </c>
      <c r="E371">
        <v>6.7940719999999999</v>
      </c>
      <c r="F371">
        <v>80.765981000000011</v>
      </c>
      <c r="G371">
        <v>8.9219589999999993</v>
      </c>
    </row>
    <row r="372" spans="1:9" x14ac:dyDescent="0.25">
      <c r="A372">
        <v>371</v>
      </c>
      <c r="D372">
        <v>90.294485000000009</v>
      </c>
      <c r="E372">
        <v>6.7922159999999998</v>
      </c>
      <c r="F372">
        <v>80.751341000000011</v>
      </c>
      <c r="G372">
        <v>8.98</v>
      </c>
    </row>
    <row r="373" spans="1:9" x14ac:dyDescent="0.25">
      <c r="A373">
        <v>372</v>
      </c>
      <c r="D373">
        <v>90.275826000000009</v>
      </c>
      <c r="E373">
        <v>6.7465460000000004</v>
      </c>
      <c r="F373">
        <v>80.767372000000009</v>
      </c>
      <c r="G373">
        <v>8.9869070000000004</v>
      </c>
    </row>
    <row r="374" spans="1:9" x14ac:dyDescent="0.25">
      <c r="A374">
        <v>373</v>
      </c>
      <c r="D374">
        <v>90.24546500000001</v>
      </c>
      <c r="E374">
        <v>6.7797419999999997</v>
      </c>
      <c r="F374">
        <v>80.888352000000012</v>
      </c>
      <c r="G374">
        <v>9.0198970000000003</v>
      </c>
    </row>
    <row r="375" spans="1:9" x14ac:dyDescent="0.25">
      <c r="A375">
        <v>374</v>
      </c>
      <c r="D375">
        <v>90.283918999999997</v>
      </c>
      <c r="E375">
        <v>6.7703090000000001</v>
      </c>
      <c r="F375">
        <v>80.888352000000012</v>
      </c>
      <c r="G375">
        <v>9.0198970000000003</v>
      </c>
    </row>
    <row r="376" spans="1:9" x14ac:dyDescent="0.25">
      <c r="A376">
        <v>375</v>
      </c>
      <c r="D376">
        <v>90.283918999999997</v>
      </c>
      <c r="E376">
        <v>6.7703090000000001</v>
      </c>
      <c r="F376">
        <v>80.888352000000012</v>
      </c>
      <c r="G376">
        <v>9.0198970000000003</v>
      </c>
    </row>
    <row r="377" spans="1:9" x14ac:dyDescent="0.25">
      <c r="A377">
        <v>376</v>
      </c>
    </row>
    <row r="378" spans="1:9" x14ac:dyDescent="0.25">
      <c r="A378">
        <v>377</v>
      </c>
    </row>
    <row r="379" spans="1:9" x14ac:dyDescent="0.25">
      <c r="A379">
        <v>378</v>
      </c>
    </row>
    <row r="380" spans="1:9" x14ac:dyDescent="0.25">
      <c r="A380">
        <v>379</v>
      </c>
      <c r="H380">
        <v>91.167887000000007</v>
      </c>
      <c r="I380">
        <v>6.1260820000000002</v>
      </c>
    </row>
    <row r="381" spans="1:9" x14ac:dyDescent="0.25">
      <c r="A381">
        <v>380</v>
      </c>
      <c r="B381">
        <v>103.77268000000001</v>
      </c>
      <c r="C381">
        <v>8.3411340000000003</v>
      </c>
      <c r="H381">
        <v>91.170002000000011</v>
      </c>
      <c r="I381">
        <v>6.1597419999999996</v>
      </c>
    </row>
    <row r="382" spans="1:9" x14ac:dyDescent="0.25">
      <c r="A382">
        <v>381</v>
      </c>
      <c r="B382">
        <v>103.797167</v>
      </c>
      <c r="C382">
        <v>8.3589699999999993</v>
      </c>
      <c r="H382">
        <v>91.207373000000004</v>
      </c>
      <c r="I382">
        <v>6.1984539999999999</v>
      </c>
    </row>
    <row r="383" spans="1:9" x14ac:dyDescent="0.25">
      <c r="A383">
        <v>382</v>
      </c>
      <c r="B383">
        <v>103.77108200000001</v>
      </c>
      <c r="C383">
        <v>8.3704129999999992</v>
      </c>
      <c r="H383">
        <v>91.174898000000013</v>
      </c>
      <c r="I383">
        <v>6.1856179999999998</v>
      </c>
    </row>
    <row r="384" spans="1:9" x14ac:dyDescent="0.25">
      <c r="A384">
        <v>383</v>
      </c>
      <c r="B384">
        <v>103.77618600000001</v>
      </c>
      <c r="C384">
        <v>8.3656699999999997</v>
      </c>
      <c r="H384">
        <v>91.147734000000014</v>
      </c>
      <c r="I384">
        <v>6.1744849999999998</v>
      </c>
    </row>
    <row r="385" spans="1:9" x14ac:dyDescent="0.25">
      <c r="A385">
        <v>384</v>
      </c>
      <c r="B385">
        <v>103.767115</v>
      </c>
      <c r="C385">
        <v>8.3311340000000005</v>
      </c>
      <c r="H385">
        <v>91.081083000000007</v>
      </c>
      <c r="I385">
        <v>6.1903100000000002</v>
      </c>
    </row>
    <row r="386" spans="1:9" x14ac:dyDescent="0.25">
      <c r="A386">
        <v>385</v>
      </c>
      <c r="B386">
        <v>103.77200900000001</v>
      </c>
      <c r="C386">
        <v>8.3332990000000002</v>
      </c>
      <c r="H386">
        <v>91.099949000000009</v>
      </c>
      <c r="I386">
        <v>6.1712879999999997</v>
      </c>
    </row>
    <row r="387" spans="1:9" x14ac:dyDescent="0.25">
      <c r="A387">
        <v>386</v>
      </c>
      <c r="B387">
        <v>103.78793900000001</v>
      </c>
      <c r="C387">
        <v>8.3482990000000008</v>
      </c>
      <c r="H387">
        <v>91.11201100000001</v>
      </c>
      <c r="I387">
        <v>6.1215469999999996</v>
      </c>
    </row>
    <row r="388" spans="1:9" x14ac:dyDescent="0.25">
      <c r="A388">
        <v>387</v>
      </c>
      <c r="B388">
        <v>103.76788900000001</v>
      </c>
      <c r="C388">
        <v>8.357011</v>
      </c>
      <c r="H388">
        <v>91.136187000000007</v>
      </c>
      <c r="I388">
        <v>6.1409799999999999</v>
      </c>
    </row>
    <row r="389" spans="1:9" x14ac:dyDescent="0.25">
      <c r="A389">
        <v>388</v>
      </c>
      <c r="B389">
        <v>103.762991</v>
      </c>
      <c r="C389">
        <v>8.3415979999999994</v>
      </c>
      <c r="H389">
        <v>91.167887000000007</v>
      </c>
      <c r="I389">
        <v>6.1260820000000002</v>
      </c>
    </row>
    <row r="390" spans="1:9" x14ac:dyDescent="0.25">
      <c r="A390">
        <v>389</v>
      </c>
      <c r="B390">
        <v>103.72953600000001</v>
      </c>
      <c r="C390">
        <v>8.3411340000000003</v>
      </c>
    </row>
    <row r="391" spans="1:9" x14ac:dyDescent="0.25">
      <c r="A391">
        <v>390</v>
      </c>
    </row>
    <row r="392" spans="1:9" x14ac:dyDescent="0.25">
      <c r="A392">
        <v>391</v>
      </c>
    </row>
    <row r="393" spans="1:9" x14ac:dyDescent="0.25">
      <c r="A393">
        <v>392</v>
      </c>
      <c r="D393">
        <v>114.92273500000002</v>
      </c>
      <c r="E393">
        <v>6.4311860000000003</v>
      </c>
    </row>
    <row r="394" spans="1:9" x14ac:dyDescent="0.25">
      <c r="A394">
        <v>393</v>
      </c>
      <c r="D394">
        <v>114.87376600000002</v>
      </c>
      <c r="E394">
        <v>6.440258</v>
      </c>
    </row>
    <row r="395" spans="1:9" x14ac:dyDescent="0.25">
      <c r="A395">
        <v>394</v>
      </c>
      <c r="D395">
        <v>114.85268200000002</v>
      </c>
      <c r="E395">
        <v>6.3871140000000004</v>
      </c>
      <c r="F395">
        <v>104.92922800000001</v>
      </c>
      <c r="G395">
        <v>8.388814</v>
      </c>
    </row>
    <row r="396" spans="1:9" x14ac:dyDescent="0.25">
      <c r="A396">
        <v>395</v>
      </c>
      <c r="D396">
        <v>114.86531300000001</v>
      </c>
      <c r="E396">
        <v>6.3860830000000002</v>
      </c>
      <c r="F396">
        <v>104.943712</v>
      </c>
      <c r="G396">
        <v>8.3711339999999996</v>
      </c>
    </row>
    <row r="397" spans="1:9" x14ac:dyDescent="0.25">
      <c r="A397">
        <v>396</v>
      </c>
      <c r="D397">
        <v>114.90526000000001</v>
      </c>
      <c r="E397">
        <v>6.4117009999999999</v>
      </c>
      <c r="F397">
        <v>104.95711700000001</v>
      </c>
      <c r="G397">
        <v>8.370825</v>
      </c>
    </row>
    <row r="398" spans="1:9" x14ac:dyDescent="0.25">
      <c r="A398">
        <v>397</v>
      </c>
      <c r="D398">
        <v>114.84917700000001</v>
      </c>
      <c r="E398">
        <v>6.3958250000000003</v>
      </c>
      <c r="F398">
        <v>104.991961</v>
      </c>
      <c r="G398">
        <v>8.3826800000000006</v>
      </c>
    </row>
    <row r="399" spans="1:9" x14ac:dyDescent="0.25">
      <c r="A399">
        <v>398</v>
      </c>
      <c r="D399">
        <v>114.85990000000001</v>
      </c>
      <c r="E399">
        <v>6.3812889999999998</v>
      </c>
      <c r="F399">
        <v>105.03299200000001</v>
      </c>
      <c r="G399">
        <v>8.3701039999999995</v>
      </c>
    </row>
    <row r="400" spans="1:9" x14ac:dyDescent="0.25">
      <c r="A400">
        <v>399</v>
      </c>
      <c r="D400">
        <v>114.93056700000001</v>
      </c>
      <c r="E400">
        <v>6.3953090000000001</v>
      </c>
      <c r="F400">
        <v>105.049536</v>
      </c>
      <c r="G400">
        <v>8.3999480000000002</v>
      </c>
    </row>
    <row r="401" spans="1:9" x14ac:dyDescent="0.25">
      <c r="A401">
        <v>400</v>
      </c>
      <c r="D401">
        <v>114.88201000000001</v>
      </c>
      <c r="E401">
        <v>6.3554639999999996</v>
      </c>
      <c r="F401">
        <v>105.081755</v>
      </c>
      <c r="G401">
        <v>8.4206699999999994</v>
      </c>
    </row>
    <row r="402" spans="1:9" x14ac:dyDescent="0.25">
      <c r="A402">
        <v>401</v>
      </c>
      <c r="D402">
        <v>114.92273500000002</v>
      </c>
      <c r="E402">
        <v>6.4311860000000003</v>
      </c>
      <c r="F402">
        <v>105.05639500000001</v>
      </c>
      <c r="G402">
        <v>8.3886599999999998</v>
      </c>
    </row>
    <row r="403" spans="1:9" x14ac:dyDescent="0.25">
      <c r="A403">
        <v>402</v>
      </c>
      <c r="F403">
        <v>104.92922800000001</v>
      </c>
      <c r="G403">
        <v>8.388814</v>
      </c>
    </row>
    <row r="404" spans="1:9" x14ac:dyDescent="0.25">
      <c r="A404">
        <v>403</v>
      </c>
      <c r="F404">
        <v>104.92922800000001</v>
      </c>
      <c r="G404">
        <v>8.388814</v>
      </c>
    </row>
    <row r="405" spans="1:9" x14ac:dyDescent="0.25">
      <c r="A405">
        <v>404</v>
      </c>
    </row>
    <row r="406" spans="1:9" x14ac:dyDescent="0.25">
      <c r="A406">
        <v>405</v>
      </c>
    </row>
    <row r="407" spans="1:9" x14ac:dyDescent="0.25">
      <c r="A407">
        <v>406</v>
      </c>
      <c r="H407">
        <v>116.10757700000001</v>
      </c>
      <c r="I407">
        <v>6.1520099999999998</v>
      </c>
    </row>
    <row r="408" spans="1:9" x14ac:dyDescent="0.25">
      <c r="A408">
        <v>407</v>
      </c>
      <c r="B408">
        <v>128.93067400000001</v>
      </c>
      <c r="C408">
        <v>8.6376299999999997</v>
      </c>
      <c r="H408">
        <v>116.01768300000001</v>
      </c>
      <c r="I408">
        <v>6.1616499999999998</v>
      </c>
    </row>
    <row r="409" spans="1:9" x14ac:dyDescent="0.25">
      <c r="A409">
        <v>408</v>
      </c>
      <c r="B409">
        <v>128.97149899999999</v>
      </c>
      <c r="C409">
        <v>8.6056179999999998</v>
      </c>
      <c r="H409">
        <v>115.98469400000002</v>
      </c>
      <c r="I409">
        <v>6.1900519999999997</v>
      </c>
    </row>
    <row r="410" spans="1:9" x14ac:dyDescent="0.25">
      <c r="A410">
        <v>409</v>
      </c>
      <c r="B410">
        <v>128.961443</v>
      </c>
      <c r="C410">
        <v>8.5830929999999999</v>
      </c>
      <c r="H410">
        <v>115.99922800000002</v>
      </c>
      <c r="I410">
        <v>6.1979889999999997</v>
      </c>
    </row>
    <row r="411" spans="1:9" x14ac:dyDescent="0.25">
      <c r="A411">
        <v>410</v>
      </c>
      <c r="B411">
        <v>128.980467</v>
      </c>
      <c r="C411">
        <v>8.6118559999999995</v>
      </c>
      <c r="H411">
        <v>116.014948</v>
      </c>
      <c r="I411">
        <v>6.1872160000000003</v>
      </c>
    </row>
    <row r="412" spans="1:9" x14ac:dyDescent="0.25">
      <c r="A412">
        <v>411</v>
      </c>
      <c r="B412">
        <v>128.99773200000001</v>
      </c>
      <c r="C412">
        <v>8.6204640000000001</v>
      </c>
      <c r="H412">
        <v>116.001497</v>
      </c>
      <c r="I412">
        <v>6.1573719999999996</v>
      </c>
    </row>
    <row r="413" spans="1:9" x14ac:dyDescent="0.25">
      <c r="A413">
        <v>412</v>
      </c>
      <c r="B413">
        <v>128.96464</v>
      </c>
      <c r="C413">
        <v>8.6268039999999999</v>
      </c>
      <c r="H413">
        <v>115.97634300000001</v>
      </c>
      <c r="I413">
        <v>6.1670100000000003</v>
      </c>
    </row>
    <row r="414" spans="1:9" x14ac:dyDescent="0.25">
      <c r="A414">
        <v>413</v>
      </c>
      <c r="B414">
        <v>128.95469100000003</v>
      </c>
      <c r="C414">
        <v>8.6128350000000005</v>
      </c>
      <c r="H414">
        <v>115.98871400000002</v>
      </c>
      <c r="I414">
        <v>6.1839690000000003</v>
      </c>
    </row>
    <row r="415" spans="1:9" x14ac:dyDescent="0.25">
      <c r="A415">
        <v>414</v>
      </c>
      <c r="B415">
        <v>128.962118</v>
      </c>
      <c r="C415">
        <v>8.6255159999999993</v>
      </c>
      <c r="H415">
        <v>116.10757700000001</v>
      </c>
      <c r="I415">
        <v>6.1520099999999998</v>
      </c>
    </row>
    <row r="416" spans="1:9" x14ac:dyDescent="0.25">
      <c r="A416">
        <v>415</v>
      </c>
      <c r="B416">
        <v>128.938299</v>
      </c>
      <c r="C416">
        <v>8.6266490000000005</v>
      </c>
    </row>
    <row r="417" spans="1:9" x14ac:dyDescent="0.25">
      <c r="A417">
        <v>416</v>
      </c>
      <c r="B417">
        <v>128.96845500000001</v>
      </c>
      <c r="C417">
        <v>8.6357219999999995</v>
      </c>
    </row>
    <row r="418" spans="1:9" x14ac:dyDescent="0.25">
      <c r="A418">
        <v>417</v>
      </c>
      <c r="B418">
        <v>128.93067400000001</v>
      </c>
      <c r="C418">
        <v>8.6376299999999997</v>
      </c>
      <c r="D418">
        <v>136.15361200000001</v>
      </c>
      <c r="E418">
        <v>6.349278</v>
      </c>
    </row>
    <row r="419" spans="1:9" x14ac:dyDescent="0.25">
      <c r="A419">
        <v>418</v>
      </c>
      <c r="B419">
        <v>128.93067400000001</v>
      </c>
      <c r="C419">
        <v>8.6376299999999997</v>
      </c>
      <c r="D419">
        <v>136.10118299999999</v>
      </c>
      <c r="E419">
        <v>6.3794329999999997</v>
      </c>
    </row>
    <row r="420" spans="1:9" x14ac:dyDescent="0.25">
      <c r="A420">
        <v>419</v>
      </c>
      <c r="D420">
        <v>136.15871600000003</v>
      </c>
      <c r="E420">
        <v>6.3919069999999998</v>
      </c>
    </row>
    <row r="421" spans="1:9" x14ac:dyDescent="0.25">
      <c r="A421">
        <v>420</v>
      </c>
      <c r="D421">
        <v>136.11789100000001</v>
      </c>
      <c r="E421">
        <v>6.4033499999999997</v>
      </c>
    </row>
    <row r="422" spans="1:9" x14ac:dyDescent="0.25">
      <c r="A422">
        <v>421</v>
      </c>
      <c r="D422">
        <v>136.128199</v>
      </c>
      <c r="E422">
        <v>6.4309279999999998</v>
      </c>
    </row>
    <row r="423" spans="1:9" x14ac:dyDescent="0.25">
      <c r="A423">
        <v>422</v>
      </c>
      <c r="D423">
        <v>136.11422900000002</v>
      </c>
      <c r="E423">
        <v>6.3456190000000001</v>
      </c>
      <c r="F423">
        <v>130.35639400000002</v>
      </c>
      <c r="G423">
        <v>8.3712370000000007</v>
      </c>
    </row>
    <row r="424" spans="1:9" x14ac:dyDescent="0.25">
      <c r="A424">
        <v>423</v>
      </c>
      <c r="D424">
        <v>136.15510800000001</v>
      </c>
      <c r="E424">
        <v>6.3572680000000004</v>
      </c>
      <c r="F424">
        <v>130.46355600000001</v>
      </c>
      <c r="G424">
        <v>8.301031</v>
      </c>
    </row>
    <row r="425" spans="1:9" x14ac:dyDescent="0.25">
      <c r="A425">
        <v>424</v>
      </c>
      <c r="D425">
        <v>136.129435</v>
      </c>
      <c r="E425">
        <v>6.418609</v>
      </c>
      <c r="F425">
        <v>130.485827</v>
      </c>
      <c r="G425">
        <v>8.3040210000000005</v>
      </c>
    </row>
    <row r="426" spans="1:9" x14ac:dyDescent="0.25">
      <c r="A426">
        <v>425</v>
      </c>
      <c r="D426">
        <v>136.15361200000001</v>
      </c>
      <c r="E426">
        <v>6.349278</v>
      </c>
      <c r="F426">
        <v>130.449072</v>
      </c>
      <c r="G426">
        <v>8.2920099999999994</v>
      </c>
    </row>
    <row r="427" spans="1:9" x14ac:dyDescent="0.25">
      <c r="A427">
        <v>426</v>
      </c>
      <c r="D427">
        <v>136.15361200000001</v>
      </c>
      <c r="E427">
        <v>6.349278</v>
      </c>
      <c r="F427">
        <v>130.436701</v>
      </c>
      <c r="G427">
        <v>8.3296910000000004</v>
      </c>
    </row>
    <row r="428" spans="1:9" x14ac:dyDescent="0.25">
      <c r="A428">
        <v>427</v>
      </c>
      <c r="D428">
        <v>136.19649700000002</v>
      </c>
      <c r="E428">
        <v>6.3504120000000004</v>
      </c>
      <c r="F428">
        <v>130.44515799999999</v>
      </c>
      <c r="G428">
        <v>8.3504640000000006</v>
      </c>
    </row>
    <row r="429" spans="1:9" x14ac:dyDescent="0.25">
      <c r="A429">
        <v>428</v>
      </c>
      <c r="F429">
        <v>130.47149899999999</v>
      </c>
      <c r="G429">
        <v>8.358867</v>
      </c>
    </row>
    <row r="430" spans="1:9" x14ac:dyDescent="0.25">
      <c r="A430">
        <v>429</v>
      </c>
      <c r="F430">
        <v>130.47850600000001</v>
      </c>
      <c r="G430">
        <v>8.3485569999999996</v>
      </c>
      <c r="H430">
        <v>136.20984900000002</v>
      </c>
      <c r="I430">
        <v>5.8859279999999998</v>
      </c>
    </row>
    <row r="431" spans="1:9" x14ac:dyDescent="0.25">
      <c r="A431">
        <v>430</v>
      </c>
      <c r="F431">
        <v>130.52268400000003</v>
      </c>
      <c r="G431">
        <v>8.3563919999999996</v>
      </c>
      <c r="H431">
        <v>136.20984900000002</v>
      </c>
      <c r="I431">
        <v>5.8859279999999998</v>
      </c>
    </row>
    <row r="432" spans="1:9" x14ac:dyDescent="0.25">
      <c r="A432">
        <v>431</v>
      </c>
      <c r="F432">
        <v>130.35639400000002</v>
      </c>
      <c r="G432">
        <v>8.3712370000000007</v>
      </c>
      <c r="H432">
        <v>136.20984900000002</v>
      </c>
      <c r="I432">
        <v>5.8859279999999998</v>
      </c>
    </row>
    <row r="433" spans="1:9" x14ac:dyDescent="0.25">
      <c r="A433">
        <v>432</v>
      </c>
      <c r="B433">
        <v>155.543441</v>
      </c>
      <c r="C433">
        <v>9.0656630000000007</v>
      </c>
      <c r="H433">
        <v>136.20984900000002</v>
      </c>
      <c r="I433">
        <v>5.8859279999999998</v>
      </c>
    </row>
    <row r="434" spans="1:9" x14ac:dyDescent="0.25">
      <c r="A434">
        <v>433</v>
      </c>
      <c r="B434">
        <v>155.54956300000001</v>
      </c>
      <c r="C434">
        <v>9.0157760000000007</v>
      </c>
      <c r="H434">
        <v>136.20984900000002</v>
      </c>
      <c r="I434">
        <v>5.8859279999999998</v>
      </c>
    </row>
    <row r="435" spans="1:9" x14ac:dyDescent="0.25">
      <c r="A435">
        <v>434</v>
      </c>
      <c r="B435">
        <v>155.51049</v>
      </c>
      <c r="C435">
        <v>9.0083789999999997</v>
      </c>
      <c r="H435">
        <v>136.20984900000002</v>
      </c>
      <c r="I435">
        <v>5.8859279999999998</v>
      </c>
    </row>
    <row r="436" spans="1:9" x14ac:dyDescent="0.25">
      <c r="A436">
        <v>435</v>
      </c>
      <c r="B436">
        <v>155.54844</v>
      </c>
      <c r="C436">
        <v>9.0241919999999993</v>
      </c>
      <c r="H436">
        <v>136.20984900000002</v>
      </c>
      <c r="I436">
        <v>5.8859279999999998</v>
      </c>
    </row>
    <row r="437" spans="1:9" x14ac:dyDescent="0.25">
      <c r="A437">
        <v>436</v>
      </c>
      <c r="B437">
        <v>155.51696800000002</v>
      </c>
      <c r="C437">
        <v>9.0238350000000001</v>
      </c>
      <c r="H437">
        <v>136.20984900000002</v>
      </c>
      <c r="I437">
        <v>5.8859279999999998</v>
      </c>
    </row>
    <row r="438" spans="1:9" x14ac:dyDescent="0.25">
      <c r="A438">
        <v>437</v>
      </c>
      <c r="B438">
        <v>155.550634</v>
      </c>
      <c r="C438">
        <v>9.0081229999999994</v>
      </c>
      <c r="H438">
        <v>136.20984900000002</v>
      </c>
      <c r="I438">
        <v>5.8859279999999998</v>
      </c>
    </row>
    <row r="439" spans="1:9" x14ac:dyDescent="0.25">
      <c r="A439">
        <v>438</v>
      </c>
      <c r="B439">
        <v>155.58909399999999</v>
      </c>
      <c r="C439">
        <v>9.0041960000000003</v>
      </c>
      <c r="H439">
        <v>136.20984900000002</v>
      </c>
      <c r="I439">
        <v>5.8859279999999998</v>
      </c>
    </row>
    <row r="440" spans="1:9" x14ac:dyDescent="0.25">
      <c r="A440">
        <v>439</v>
      </c>
      <c r="B440">
        <v>155.60271499999999</v>
      </c>
      <c r="C440">
        <v>9.0353630000000003</v>
      </c>
      <c r="H440">
        <v>136.20984900000002</v>
      </c>
      <c r="I440">
        <v>5.8859279999999998</v>
      </c>
    </row>
    <row r="441" spans="1:9" x14ac:dyDescent="0.25">
      <c r="A441">
        <v>440</v>
      </c>
      <c r="B441">
        <v>155.543441</v>
      </c>
      <c r="C441">
        <v>9.0656630000000007</v>
      </c>
    </row>
    <row r="442" spans="1:9" x14ac:dyDescent="0.25">
      <c r="A442">
        <v>441</v>
      </c>
      <c r="B442">
        <v>155.543441</v>
      </c>
      <c r="C442">
        <v>9.0656630000000007</v>
      </c>
    </row>
    <row r="443" spans="1:9" x14ac:dyDescent="0.25">
      <c r="A443">
        <v>442</v>
      </c>
      <c r="B443">
        <v>155.543441</v>
      </c>
      <c r="C443">
        <v>9.0656630000000007</v>
      </c>
    </row>
    <row r="444" spans="1:9" x14ac:dyDescent="0.25">
      <c r="A444">
        <v>443</v>
      </c>
      <c r="D444">
        <v>163.24097</v>
      </c>
      <c r="E444">
        <v>7.3641810000000003</v>
      </c>
    </row>
    <row r="445" spans="1:9" x14ac:dyDescent="0.25">
      <c r="A445">
        <v>444</v>
      </c>
      <c r="D445">
        <v>163.24464499999999</v>
      </c>
      <c r="E445">
        <v>7.378209</v>
      </c>
    </row>
    <row r="446" spans="1:9" x14ac:dyDescent="0.25">
      <c r="A446">
        <v>445</v>
      </c>
      <c r="D446">
        <v>163.22750600000001</v>
      </c>
      <c r="E446">
        <v>7.3943789999999998</v>
      </c>
    </row>
    <row r="447" spans="1:9" x14ac:dyDescent="0.25">
      <c r="A447">
        <v>446</v>
      </c>
      <c r="D447">
        <v>163.226382</v>
      </c>
      <c r="E447">
        <v>7.3930009999999999</v>
      </c>
    </row>
    <row r="448" spans="1:9" x14ac:dyDescent="0.25">
      <c r="A448">
        <v>447</v>
      </c>
      <c r="D448">
        <v>163.22092499999999</v>
      </c>
      <c r="E448">
        <v>7.3857059999999999</v>
      </c>
      <c r="F448">
        <v>157.044659</v>
      </c>
      <c r="G448">
        <v>9.6084589999999999</v>
      </c>
    </row>
    <row r="449" spans="1:9" x14ac:dyDescent="0.25">
      <c r="A449">
        <v>448</v>
      </c>
      <c r="D449">
        <v>163.21403800000002</v>
      </c>
      <c r="E449">
        <v>7.3805550000000002</v>
      </c>
      <c r="F449">
        <v>157.15030000000002</v>
      </c>
      <c r="G449">
        <v>9.5621410000000004</v>
      </c>
    </row>
    <row r="450" spans="1:9" x14ac:dyDescent="0.25">
      <c r="A450">
        <v>449</v>
      </c>
      <c r="D450">
        <v>163.238471</v>
      </c>
      <c r="E450">
        <v>7.3736689999999996</v>
      </c>
      <c r="F450">
        <v>157.11928699999999</v>
      </c>
      <c r="G450">
        <v>9.5404110000000006</v>
      </c>
    </row>
    <row r="451" spans="1:9" x14ac:dyDescent="0.25">
      <c r="A451">
        <v>450</v>
      </c>
      <c r="D451">
        <v>163.215823</v>
      </c>
      <c r="E451">
        <v>7.3742799999999997</v>
      </c>
      <c r="F451">
        <v>157.03716</v>
      </c>
      <c r="G451">
        <v>9.5328619999999997</v>
      </c>
    </row>
    <row r="452" spans="1:9" x14ac:dyDescent="0.25">
      <c r="A452">
        <v>451</v>
      </c>
      <c r="D452">
        <v>163.14925700000001</v>
      </c>
      <c r="E452">
        <v>7.3721889999999997</v>
      </c>
      <c r="F452">
        <v>157.01548200000002</v>
      </c>
      <c r="G452">
        <v>9.5767299999999995</v>
      </c>
    </row>
    <row r="453" spans="1:9" x14ac:dyDescent="0.25">
      <c r="A453">
        <v>452</v>
      </c>
      <c r="D453">
        <v>163.24097</v>
      </c>
      <c r="E453">
        <v>7.3641810000000003</v>
      </c>
      <c r="F453">
        <v>156.99319</v>
      </c>
      <c r="G453">
        <v>9.5712200000000003</v>
      </c>
    </row>
    <row r="454" spans="1:9" x14ac:dyDescent="0.25">
      <c r="A454">
        <v>453</v>
      </c>
      <c r="F454">
        <v>157.00645299999999</v>
      </c>
      <c r="G454">
        <v>9.6249850000000006</v>
      </c>
    </row>
    <row r="455" spans="1:9" x14ac:dyDescent="0.25">
      <c r="A455">
        <v>454</v>
      </c>
      <c r="F455">
        <v>156.985131</v>
      </c>
      <c r="G455">
        <v>9.6579379999999997</v>
      </c>
    </row>
    <row r="456" spans="1:9" x14ac:dyDescent="0.25">
      <c r="A456">
        <v>455</v>
      </c>
      <c r="F456">
        <v>157.044659</v>
      </c>
      <c r="G456">
        <v>9.6084589999999999</v>
      </c>
    </row>
    <row r="457" spans="1:9" x14ac:dyDescent="0.25">
      <c r="A457">
        <v>456</v>
      </c>
      <c r="F457">
        <v>157.044659</v>
      </c>
      <c r="G457">
        <v>9.6084589999999999</v>
      </c>
      <c r="H457">
        <v>162.97771</v>
      </c>
      <c r="I457">
        <v>7.5383789999999999</v>
      </c>
    </row>
    <row r="458" spans="1:9" x14ac:dyDescent="0.25">
      <c r="A458">
        <v>457</v>
      </c>
      <c r="H458">
        <v>162.97771</v>
      </c>
      <c r="I458">
        <v>7.5383789999999999</v>
      </c>
    </row>
    <row r="459" spans="1:9" x14ac:dyDescent="0.25">
      <c r="A459">
        <v>458</v>
      </c>
      <c r="B459">
        <v>176.69265999999999</v>
      </c>
      <c r="C459">
        <v>8.8078090000000007</v>
      </c>
      <c r="H459">
        <v>162.97771</v>
      </c>
      <c r="I459">
        <v>7.5383789999999999</v>
      </c>
    </row>
    <row r="460" spans="1:9" x14ac:dyDescent="0.25">
      <c r="A460">
        <v>459</v>
      </c>
      <c r="B460">
        <v>176.67235700000001</v>
      </c>
      <c r="C460">
        <v>8.8214279999999992</v>
      </c>
      <c r="H460">
        <v>162.97771</v>
      </c>
      <c r="I460">
        <v>7.5383789999999999</v>
      </c>
    </row>
    <row r="461" spans="1:9" x14ac:dyDescent="0.25">
      <c r="A461">
        <v>460</v>
      </c>
      <c r="B461">
        <v>176.64272</v>
      </c>
      <c r="C461">
        <v>8.8487690000000008</v>
      </c>
      <c r="H461">
        <v>162.97771</v>
      </c>
      <c r="I461">
        <v>7.5383789999999999</v>
      </c>
    </row>
    <row r="462" spans="1:9" x14ac:dyDescent="0.25">
      <c r="A462">
        <v>461</v>
      </c>
      <c r="B462">
        <v>176.611861</v>
      </c>
      <c r="C462">
        <v>8.8337219999999999</v>
      </c>
      <c r="H462">
        <v>162.97771</v>
      </c>
      <c r="I462">
        <v>7.5383789999999999</v>
      </c>
    </row>
    <row r="463" spans="1:9" x14ac:dyDescent="0.25">
      <c r="A463">
        <v>462</v>
      </c>
      <c r="B463">
        <v>176.59059100000002</v>
      </c>
      <c r="C463">
        <v>8.835915</v>
      </c>
      <c r="H463">
        <v>162.97771</v>
      </c>
      <c r="I463">
        <v>7.5383789999999999</v>
      </c>
    </row>
    <row r="464" spans="1:9" x14ac:dyDescent="0.25">
      <c r="A464">
        <v>463</v>
      </c>
      <c r="B464">
        <v>176.61537900000002</v>
      </c>
      <c r="C464">
        <v>8.8319360000000007</v>
      </c>
      <c r="H464">
        <v>162.97771</v>
      </c>
      <c r="I464">
        <v>7.5383789999999999</v>
      </c>
    </row>
    <row r="465" spans="1:9" x14ac:dyDescent="0.25">
      <c r="A465">
        <v>464</v>
      </c>
      <c r="B465">
        <v>176.64032500000002</v>
      </c>
      <c r="C465">
        <v>8.8171940000000006</v>
      </c>
    </row>
    <row r="466" spans="1:9" x14ac:dyDescent="0.25">
      <c r="A466">
        <v>465</v>
      </c>
      <c r="B466">
        <v>176.640784</v>
      </c>
      <c r="C466">
        <v>8.8016369999999995</v>
      </c>
    </row>
    <row r="467" spans="1:9" x14ac:dyDescent="0.25">
      <c r="A467">
        <v>466</v>
      </c>
      <c r="B467">
        <v>176.66098500000001</v>
      </c>
      <c r="C467">
        <v>8.7961779999999994</v>
      </c>
    </row>
    <row r="468" spans="1:9" x14ac:dyDescent="0.25">
      <c r="A468">
        <v>467</v>
      </c>
      <c r="B468">
        <v>176.630685</v>
      </c>
      <c r="C468">
        <v>8.7819979999999997</v>
      </c>
    </row>
    <row r="469" spans="1:9" x14ac:dyDescent="0.25">
      <c r="A469">
        <v>468</v>
      </c>
      <c r="B469">
        <v>176.69265999999999</v>
      </c>
      <c r="C469">
        <v>8.8078090000000007</v>
      </c>
      <c r="D469">
        <v>183.94349600000001</v>
      </c>
      <c r="E469">
        <v>6.2247750000000002</v>
      </c>
    </row>
    <row r="470" spans="1:9" x14ac:dyDescent="0.25">
      <c r="A470">
        <v>469</v>
      </c>
      <c r="B470">
        <v>176.69265999999999</v>
      </c>
      <c r="C470">
        <v>8.8078090000000007</v>
      </c>
      <c r="D470">
        <v>183.865298</v>
      </c>
      <c r="E470">
        <v>6.2616040000000002</v>
      </c>
    </row>
    <row r="471" spans="1:9" x14ac:dyDescent="0.25">
      <c r="A471">
        <v>470</v>
      </c>
      <c r="D471">
        <v>183.92401000000001</v>
      </c>
      <c r="E471">
        <v>6.2481369999999998</v>
      </c>
    </row>
    <row r="472" spans="1:9" x14ac:dyDescent="0.25">
      <c r="A472">
        <v>471</v>
      </c>
      <c r="D472">
        <v>183.93202099999999</v>
      </c>
      <c r="E472">
        <v>6.2222759999999999</v>
      </c>
    </row>
    <row r="473" spans="1:9" x14ac:dyDescent="0.25">
      <c r="A473">
        <v>472</v>
      </c>
      <c r="D473">
        <v>183.91620900000001</v>
      </c>
      <c r="E473">
        <v>6.2180419999999996</v>
      </c>
    </row>
    <row r="474" spans="1:9" x14ac:dyDescent="0.25">
      <c r="A474">
        <v>473</v>
      </c>
      <c r="D474">
        <v>183.88886600000001</v>
      </c>
      <c r="E474">
        <v>6.2629299999999999</v>
      </c>
    </row>
    <row r="475" spans="1:9" x14ac:dyDescent="0.25">
      <c r="A475">
        <v>474</v>
      </c>
      <c r="D475">
        <v>183.88565399999999</v>
      </c>
      <c r="E475">
        <v>6.2212550000000002</v>
      </c>
      <c r="F475">
        <v>180.27569099999999</v>
      </c>
      <c r="G475">
        <v>8.4652270000000005</v>
      </c>
    </row>
    <row r="476" spans="1:9" x14ac:dyDescent="0.25">
      <c r="A476">
        <v>475</v>
      </c>
      <c r="D476">
        <v>183.94349600000001</v>
      </c>
      <c r="E476">
        <v>6.2247750000000002</v>
      </c>
      <c r="F476">
        <v>180.36750699999999</v>
      </c>
      <c r="G476">
        <v>8.3367839999999998</v>
      </c>
    </row>
    <row r="477" spans="1:9" x14ac:dyDescent="0.25">
      <c r="A477">
        <v>476</v>
      </c>
      <c r="D477">
        <v>183.94349600000001</v>
      </c>
      <c r="E477">
        <v>6.2247750000000002</v>
      </c>
      <c r="F477">
        <v>180.36923899999999</v>
      </c>
      <c r="G477">
        <v>8.3990679999999998</v>
      </c>
    </row>
    <row r="478" spans="1:9" x14ac:dyDescent="0.25">
      <c r="A478">
        <v>477</v>
      </c>
      <c r="F478">
        <v>180.330016</v>
      </c>
      <c r="G478">
        <v>8.401567</v>
      </c>
      <c r="H478">
        <v>184.045772</v>
      </c>
      <c r="I478">
        <v>5.2344200000000001</v>
      </c>
    </row>
    <row r="479" spans="1:9" x14ac:dyDescent="0.25">
      <c r="A479">
        <v>478</v>
      </c>
      <c r="F479">
        <v>180.29762199999999</v>
      </c>
      <c r="G479">
        <v>8.4294689999999992</v>
      </c>
      <c r="H479">
        <v>184.135448</v>
      </c>
      <c r="I479">
        <v>5.239522</v>
      </c>
    </row>
    <row r="480" spans="1:9" x14ac:dyDescent="0.25">
      <c r="A480">
        <v>479</v>
      </c>
      <c r="F480">
        <v>180.3595</v>
      </c>
      <c r="G480">
        <v>8.4423239999999993</v>
      </c>
      <c r="H480">
        <v>184.093009</v>
      </c>
      <c r="I480">
        <v>5.2277889999999996</v>
      </c>
    </row>
    <row r="481" spans="1:9" x14ac:dyDescent="0.25">
      <c r="A481">
        <v>480</v>
      </c>
      <c r="F481">
        <v>180.34159399999999</v>
      </c>
      <c r="G481">
        <v>8.4372220000000002</v>
      </c>
      <c r="H481">
        <v>184.07061300000001</v>
      </c>
      <c r="I481">
        <v>5.260078</v>
      </c>
    </row>
    <row r="482" spans="1:9" x14ac:dyDescent="0.25">
      <c r="A482">
        <v>481</v>
      </c>
      <c r="F482">
        <v>180.30675400000001</v>
      </c>
      <c r="G482">
        <v>8.3772859999999998</v>
      </c>
      <c r="H482">
        <v>184.086986</v>
      </c>
      <c r="I482">
        <v>5.2393679999999998</v>
      </c>
    </row>
    <row r="483" spans="1:9" x14ac:dyDescent="0.25">
      <c r="A483">
        <v>482</v>
      </c>
      <c r="F483">
        <v>180.32914700000001</v>
      </c>
      <c r="G483">
        <v>8.379683</v>
      </c>
      <c r="H483">
        <v>184.077956</v>
      </c>
      <c r="I483">
        <v>5.2282479999999998</v>
      </c>
    </row>
    <row r="484" spans="1:9" x14ac:dyDescent="0.25">
      <c r="A484">
        <v>483</v>
      </c>
      <c r="F484">
        <v>180.27569099999999</v>
      </c>
      <c r="G484">
        <v>8.4652270000000005</v>
      </c>
      <c r="H484">
        <v>184.06617700000001</v>
      </c>
      <c r="I484">
        <v>5.2533450000000004</v>
      </c>
    </row>
    <row r="485" spans="1:9" x14ac:dyDescent="0.25">
      <c r="A485">
        <v>484</v>
      </c>
      <c r="B485">
        <v>199.925376</v>
      </c>
      <c r="C485">
        <v>6.8810669999999998</v>
      </c>
      <c r="H485">
        <v>184.03623099999999</v>
      </c>
      <c r="I485">
        <v>5.2113639999999997</v>
      </c>
    </row>
    <row r="486" spans="1:9" x14ac:dyDescent="0.25">
      <c r="A486">
        <v>485</v>
      </c>
      <c r="B486">
        <v>199.94373999999999</v>
      </c>
      <c r="C486">
        <v>6.82057</v>
      </c>
      <c r="H486">
        <v>184.022918</v>
      </c>
      <c r="I486">
        <v>5.2699740000000004</v>
      </c>
    </row>
    <row r="487" spans="1:9" x14ac:dyDescent="0.25">
      <c r="A487">
        <v>486</v>
      </c>
      <c r="B487">
        <v>199.935676</v>
      </c>
      <c r="C487">
        <v>6.8267920000000002</v>
      </c>
      <c r="H487">
        <v>184.045772</v>
      </c>
      <c r="I487">
        <v>5.2344200000000001</v>
      </c>
    </row>
    <row r="488" spans="1:9" x14ac:dyDescent="0.25">
      <c r="A488">
        <v>487</v>
      </c>
      <c r="B488">
        <v>199.929046</v>
      </c>
      <c r="C488">
        <v>6.8229160000000002</v>
      </c>
      <c r="H488">
        <v>184.045772</v>
      </c>
      <c r="I488">
        <v>5.2344200000000001</v>
      </c>
    </row>
    <row r="489" spans="1:9" x14ac:dyDescent="0.25">
      <c r="A489">
        <v>488</v>
      </c>
      <c r="B489">
        <v>199.921142</v>
      </c>
      <c r="C489">
        <v>6.8227120000000001</v>
      </c>
    </row>
    <row r="490" spans="1:9" x14ac:dyDescent="0.25">
      <c r="A490">
        <v>489</v>
      </c>
      <c r="B490">
        <v>199.92736400000001</v>
      </c>
      <c r="C490">
        <v>6.8624999999999998</v>
      </c>
    </row>
    <row r="491" spans="1:9" x14ac:dyDescent="0.25">
      <c r="A491">
        <v>490</v>
      </c>
      <c r="B491">
        <v>199.92470900000001</v>
      </c>
      <c r="C491">
        <v>6.8584690000000004</v>
      </c>
    </row>
    <row r="492" spans="1:9" x14ac:dyDescent="0.25">
      <c r="A492">
        <v>491</v>
      </c>
      <c r="B492">
        <v>199.93939900000001</v>
      </c>
      <c r="C492">
        <v>6.8537249999999998</v>
      </c>
      <c r="D492">
        <v>205.862762</v>
      </c>
      <c r="E492">
        <v>4.7272809999999996</v>
      </c>
    </row>
    <row r="493" spans="1:9" x14ac:dyDescent="0.25">
      <c r="A493">
        <v>492</v>
      </c>
      <c r="B493">
        <v>199.94597899999999</v>
      </c>
      <c r="C493">
        <v>6.8267420000000003</v>
      </c>
      <c r="D493">
        <v>205.904281</v>
      </c>
      <c r="E493">
        <v>4.8285869999999997</v>
      </c>
    </row>
    <row r="494" spans="1:9" x14ac:dyDescent="0.25">
      <c r="A494">
        <v>493</v>
      </c>
      <c r="B494">
        <v>199.925376</v>
      </c>
      <c r="C494">
        <v>6.8810669999999998</v>
      </c>
      <c r="D494">
        <v>205.89826099999999</v>
      </c>
      <c r="E494">
        <v>4.7884419999999999</v>
      </c>
    </row>
    <row r="495" spans="1:9" x14ac:dyDescent="0.25">
      <c r="A495">
        <v>494</v>
      </c>
      <c r="D495">
        <v>205.85362499999999</v>
      </c>
      <c r="E495">
        <v>4.7518159999999998</v>
      </c>
    </row>
    <row r="496" spans="1:9" x14ac:dyDescent="0.25">
      <c r="A496">
        <v>495</v>
      </c>
      <c r="D496">
        <v>205.837512</v>
      </c>
      <c r="E496">
        <v>4.7640079999999996</v>
      </c>
    </row>
    <row r="497" spans="1:9" x14ac:dyDescent="0.25">
      <c r="A497">
        <v>496</v>
      </c>
      <c r="D497">
        <v>205.85541499999999</v>
      </c>
      <c r="E497">
        <v>4.7381970000000004</v>
      </c>
    </row>
    <row r="498" spans="1:9" x14ac:dyDescent="0.25">
      <c r="A498">
        <v>497</v>
      </c>
      <c r="D498">
        <v>205.92121800000001</v>
      </c>
      <c r="E498">
        <v>4.7615590000000001</v>
      </c>
    </row>
    <row r="499" spans="1:9" x14ac:dyDescent="0.25">
      <c r="A499">
        <v>498</v>
      </c>
      <c r="D499">
        <v>205.92840899999999</v>
      </c>
      <c r="E499">
        <v>4.7310049999999997</v>
      </c>
    </row>
    <row r="500" spans="1:9" x14ac:dyDescent="0.25">
      <c r="A500">
        <v>499</v>
      </c>
      <c r="D500">
        <v>206.04027500000001</v>
      </c>
      <c r="E500">
        <v>4.8039490000000002</v>
      </c>
      <c r="F500">
        <v>203.47713400000001</v>
      </c>
      <c r="G500">
        <v>7.2284940000000004</v>
      </c>
    </row>
    <row r="501" spans="1:9" x14ac:dyDescent="0.25">
      <c r="A501">
        <v>500</v>
      </c>
      <c r="D501">
        <v>205.862762</v>
      </c>
      <c r="E501">
        <v>4.7272809999999996</v>
      </c>
      <c r="F501">
        <v>203.545638</v>
      </c>
      <c r="G501">
        <v>7.1514189999999997</v>
      </c>
    </row>
    <row r="502" spans="1:9" x14ac:dyDescent="0.25">
      <c r="A502">
        <v>501</v>
      </c>
      <c r="F502">
        <v>203.49151499999999</v>
      </c>
      <c r="G502">
        <v>7.1541220000000001</v>
      </c>
    </row>
    <row r="503" spans="1:9" x14ac:dyDescent="0.25">
      <c r="A503">
        <v>502</v>
      </c>
      <c r="F503">
        <v>203.53079500000001</v>
      </c>
      <c r="G503">
        <v>7.2072750000000001</v>
      </c>
      <c r="H503">
        <v>206.262576</v>
      </c>
      <c r="I503">
        <v>4.3817409999999999</v>
      </c>
    </row>
    <row r="504" spans="1:9" x14ac:dyDescent="0.25">
      <c r="A504">
        <v>503</v>
      </c>
      <c r="F504">
        <v>203.54145399999999</v>
      </c>
      <c r="G504">
        <v>7.1974299999999998</v>
      </c>
      <c r="H504">
        <v>206.271705</v>
      </c>
      <c r="I504">
        <v>4.3721500000000004</v>
      </c>
    </row>
    <row r="505" spans="1:9" x14ac:dyDescent="0.25">
      <c r="A505">
        <v>504</v>
      </c>
      <c r="F505">
        <v>203.536304</v>
      </c>
      <c r="G505">
        <v>7.1957969999999998</v>
      </c>
      <c r="H505">
        <v>206.23084599999999</v>
      </c>
      <c r="I505">
        <v>4.3720489999999996</v>
      </c>
    </row>
    <row r="506" spans="1:9" x14ac:dyDescent="0.25">
      <c r="A506">
        <v>505</v>
      </c>
      <c r="F506">
        <v>203.51533799999999</v>
      </c>
      <c r="G506">
        <v>7.2284940000000004</v>
      </c>
      <c r="H506">
        <v>206.22237699999999</v>
      </c>
      <c r="I506">
        <v>4.3579189999999999</v>
      </c>
    </row>
    <row r="507" spans="1:9" x14ac:dyDescent="0.25">
      <c r="A507">
        <v>506</v>
      </c>
      <c r="F507">
        <v>203.49544399999999</v>
      </c>
      <c r="G507">
        <v>7.2211489999999996</v>
      </c>
      <c r="H507">
        <v>206.22508500000001</v>
      </c>
      <c r="I507">
        <v>4.3230279999999999</v>
      </c>
    </row>
    <row r="508" spans="1:9" x14ac:dyDescent="0.25">
      <c r="A508">
        <v>507</v>
      </c>
      <c r="F508">
        <v>203.47713400000001</v>
      </c>
      <c r="G508">
        <v>7.2284940000000004</v>
      </c>
      <c r="H508">
        <v>206.267776</v>
      </c>
      <c r="I508">
        <v>4.3126730000000002</v>
      </c>
    </row>
    <row r="509" spans="1:9" x14ac:dyDescent="0.25">
      <c r="A509">
        <v>508</v>
      </c>
      <c r="B509">
        <v>219.772526</v>
      </c>
      <c r="C509">
        <v>8.1381960000000007</v>
      </c>
      <c r="F509">
        <v>203.523349</v>
      </c>
      <c r="G509">
        <v>7.2419609999999999</v>
      </c>
      <c r="H509">
        <v>206.26726500000001</v>
      </c>
      <c r="I509">
        <v>4.3245589999999998</v>
      </c>
    </row>
    <row r="510" spans="1:9" x14ac:dyDescent="0.25">
      <c r="A510">
        <v>509</v>
      </c>
      <c r="B510">
        <v>219.740464</v>
      </c>
      <c r="C510">
        <v>8.1060820000000007</v>
      </c>
      <c r="H510">
        <v>206.239825</v>
      </c>
      <c r="I510">
        <v>4.341545</v>
      </c>
    </row>
    <row r="511" spans="1:9" x14ac:dyDescent="0.25">
      <c r="A511">
        <v>510</v>
      </c>
      <c r="B511">
        <v>219.77432999999999</v>
      </c>
      <c r="C511">
        <v>8.1496910000000007</v>
      </c>
      <c r="H511">
        <v>206.214831</v>
      </c>
      <c r="I511">
        <v>4.337974</v>
      </c>
    </row>
    <row r="512" spans="1:9" x14ac:dyDescent="0.25">
      <c r="A512">
        <v>511</v>
      </c>
      <c r="B512">
        <v>219.803505</v>
      </c>
      <c r="C512">
        <v>8.1537629999999996</v>
      </c>
      <c r="H512">
        <v>206.262576</v>
      </c>
      <c r="I512">
        <v>4.3817409999999999</v>
      </c>
    </row>
    <row r="513" spans="1:9" x14ac:dyDescent="0.25">
      <c r="A513">
        <v>512</v>
      </c>
      <c r="B513">
        <v>219.78046399999999</v>
      </c>
      <c r="C513">
        <v>8.1417520000000003</v>
      </c>
    </row>
    <row r="514" spans="1:9" x14ac:dyDescent="0.25">
      <c r="A514">
        <v>513</v>
      </c>
      <c r="B514">
        <v>219.75659899999999</v>
      </c>
      <c r="C514">
        <v>8.1357210000000002</v>
      </c>
    </row>
    <row r="515" spans="1:9" x14ac:dyDescent="0.25">
      <c r="A515">
        <v>514</v>
      </c>
      <c r="B515">
        <v>219.75742299999999</v>
      </c>
      <c r="C515">
        <v>8.1382469999999998</v>
      </c>
    </row>
    <row r="516" spans="1:9" x14ac:dyDescent="0.25">
      <c r="A516">
        <v>515</v>
      </c>
      <c r="B516">
        <v>219.79092800000001</v>
      </c>
      <c r="C516">
        <v>8.1546909999999997</v>
      </c>
      <c r="D516">
        <v>225.398248</v>
      </c>
      <c r="E516">
        <v>6.2698970000000003</v>
      </c>
    </row>
    <row r="517" spans="1:9" x14ac:dyDescent="0.25">
      <c r="A517">
        <v>516</v>
      </c>
      <c r="B517">
        <v>219.78242299999999</v>
      </c>
      <c r="C517">
        <v>8.1919579999999996</v>
      </c>
      <c r="D517">
        <v>225.32840200000001</v>
      </c>
      <c r="E517">
        <v>6.2655669999999999</v>
      </c>
    </row>
    <row r="518" spans="1:9" x14ac:dyDescent="0.25">
      <c r="A518">
        <v>517</v>
      </c>
      <c r="B518">
        <v>219.772526</v>
      </c>
      <c r="C518">
        <v>8.1381960000000007</v>
      </c>
      <c r="D518">
        <v>225.36654799999999</v>
      </c>
      <c r="E518">
        <v>6.261908</v>
      </c>
    </row>
    <row r="519" spans="1:9" x14ac:dyDescent="0.25">
      <c r="A519">
        <v>518</v>
      </c>
      <c r="B519">
        <v>219.772526</v>
      </c>
      <c r="C519">
        <v>8.1381960000000007</v>
      </c>
      <c r="D519">
        <v>225.328866</v>
      </c>
      <c r="E519">
        <v>6.2572679999999998</v>
      </c>
    </row>
    <row r="520" spans="1:9" x14ac:dyDescent="0.25">
      <c r="A520">
        <v>519</v>
      </c>
      <c r="D520">
        <v>225.369641</v>
      </c>
      <c r="E520">
        <v>6.2739690000000001</v>
      </c>
    </row>
    <row r="521" spans="1:9" x14ac:dyDescent="0.25">
      <c r="A521">
        <v>520</v>
      </c>
      <c r="D521">
        <v>225.34118699999999</v>
      </c>
      <c r="E521">
        <v>6.2618559999999999</v>
      </c>
    </row>
    <row r="522" spans="1:9" x14ac:dyDescent="0.25">
      <c r="A522">
        <v>521</v>
      </c>
      <c r="D522">
        <v>225.30067099999999</v>
      </c>
      <c r="E522">
        <v>6.2330930000000002</v>
      </c>
    </row>
    <row r="523" spans="1:9" x14ac:dyDescent="0.25">
      <c r="A523">
        <v>522</v>
      </c>
      <c r="D523">
        <v>225.29901999999998</v>
      </c>
      <c r="E523">
        <v>6.3031439999999996</v>
      </c>
      <c r="F523">
        <v>223.28505200000001</v>
      </c>
      <c r="G523">
        <v>8.8705669999999994</v>
      </c>
    </row>
    <row r="524" spans="1:9" x14ac:dyDescent="0.25">
      <c r="A524">
        <v>523</v>
      </c>
      <c r="D524">
        <v>225.18458899999999</v>
      </c>
      <c r="E524">
        <v>6.2719589999999998</v>
      </c>
      <c r="F524">
        <v>223.36696000000001</v>
      </c>
      <c r="G524">
        <v>8.7978869999999993</v>
      </c>
    </row>
    <row r="525" spans="1:9" x14ac:dyDescent="0.25">
      <c r="A525">
        <v>524</v>
      </c>
      <c r="D525">
        <v>225.398248</v>
      </c>
      <c r="E525">
        <v>6.2698970000000003</v>
      </c>
      <c r="F525">
        <v>223.371083</v>
      </c>
      <c r="G525">
        <v>8.806908</v>
      </c>
    </row>
    <row r="526" spans="1:9" x14ac:dyDescent="0.25">
      <c r="A526">
        <v>525</v>
      </c>
      <c r="F526">
        <v>223.36628899999999</v>
      </c>
      <c r="G526">
        <v>8.7577309999999997</v>
      </c>
    </row>
    <row r="527" spans="1:9" x14ac:dyDescent="0.25">
      <c r="A527">
        <v>526</v>
      </c>
      <c r="F527">
        <v>223.326289</v>
      </c>
      <c r="G527">
        <v>8.7824749999999998</v>
      </c>
      <c r="H527">
        <v>225.98567</v>
      </c>
      <c r="I527">
        <v>5.9196910000000003</v>
      </c>
    </row>
    <row r="528" spans="1:9" x14ac:dyDescent="0.25">
      <c r="A528">
        <v>527</v>
      </c>
      <c r="F528">
        <v>223.340103</v>
      </c>
      <c r="G528">
        <v>8.8255669999999995</v>
      </c>
      <c r="H528">
        <v>226.00005200000001</v>
      </c>
      <c r="I528">
        <v>5.9556699999999996</v>
      </c>
    </row>
    <row r="529" spans="1:9" x14ac:dyDescent="0.25">
      <c r="A529">
        <v>528</v>
      </c>
      <c r="F529">
        <v>223.332887</v>
      </c>
      <c r="G529">
        <v>8.8317010000000007</v>
      </c>
      <c r="H529">
        <v>225.99164999999999</v>
      </c>
      <c r="I529">
        <v>5.9458250000000001</v>
      </c>
    </row>
    <row r="530" spans="1:9" x14ac:dyDescent="0.25">
      <c r="A530">
        <v>529</v>
      </c>
      <c r="F530">
        <v>223.35046399999999</v>
      </c>
      <c r="G530">
        <v>8.8421649999999996</v>
      </c>
      <c r="H530">
        <v>225.969123</v>
      </c>
      <c r="I530">
        <v>5.9417520000000001</v>
      </c>
    </row>
    <row r="531" spans="1:9" x14ac:dyDescent="0.25">
      <c r="A531">
        <v>530</v>
      </c>
      <c r="F531">
        <v>223.26773299999999</v>
      </c>
      <c r="G531">
        <v>8.8222679999999993</v>
      </c>
      <c r="H531">
        <v>225.94195999999999</v>
      </c>
      <c r="I531">
        <v>5.9628350000000001</v>
      </c>
    </row>
    <row r="532" spans="1:9" x14ac:dyDescent="0.25">
      <c r="A532">
        <v>531</v>
      </c>
      <c r="F532">
        <v>223.28134</v>
      </c>
      <c r="G532">
        <v>8.8710319999999996</v>
      </c>
      <c r="H532">
        <v>225.93123700000001</v>
      </c>
      <c r="I532">
        <v>5.9106189999999996</v>
      </c>
    </row>
    <row r="533" spans="1:9" x14ac:dyDescent="0.25">
      <c r="A533">
        <v>532</v>
      </c>
      <c r="B533">
        <v>241.10902099999998</v>
      </c>
      <c r="C533">
        <v>8.5737629999999996</v>
      </c>
      <c r="F533">
        <v>223.28505200000001</v>
      </c>
      <c r="G533">
        <v>8.8705669999999994</v>
      </c>
      <c r="H533">
        <v>225.90407199999999</v>
      </c>
      <c r="I533">
        <v>5.9349999999999996</v>
      </c>
    </row>
    <row r="534" spans="1:9" x14ac:dyDescent="0.25">
      <c r="A534">
        <v>533</v>
      </c>
      <c r="B534">
        <v>241.098455</v>
      </c>
      <c r="C534">
        <v>8.5460820000000002</v>
      </c>
      <c r="H534">
        <v>225.88592800000001</v>
      </c>
      <c r="I534">
        <v>5.9276799999999996</v>
      </c>
    </row>
    <row r="535" spans="1:9" x14ac:dyDescent="0.25">
      <c r="A535">
        <v>534</v>
      </c>
      <c r="B535">
        <v>241.128919</v>
      </c>
      <c r="C535">
        <v>8.5384030000000006</v>
      </c>
      <c r="H535">
        <v>225.917011</v>
      </c>
      <c r="I535">
        <v>5.9126810000000001</v>
      </c>
    </row>
    <row r="536" spans="1:9" x14ac:dyDescent="0.25">
      <c r="A536">
        <v>535</v>
      </c>
      <c r="B536">
        <v>241.12664899999999</v>
      </c>
      <c r="C536">
        <v>8.5720620000000007</v>
      </c>
      <c r="H536">
        <v>225.98567</v>
      </c>
      <c r="I536">
        <v>5.9196910000000003</v>
      </c>
    </row>
    <row r="537" spans="1:9" x14ac:dyDescent="0.25">
      <c r="A537">
        <v>536</v>
      </c>
      <c r="B537">
        <v>241.127374</v>
      </c>
      <c r="C537">
        <v>8.5919080000000001</v>
      </c>
      <c r="H537">
        <v>225.98567</v>
      </c>
      <c r="I537">
        <v>5.9196910000000003</v>
      </c>
    </row>
    <row r="538" spans="1:9" x14ac:dyDescent="0.25">
      <c r="A538">
        <v>537</v>
      </c>
      <c r="B538">
        <v>241.109588</v>
      </c>
      <c r="C538">
        <v>8.5753090000000007</v>
      </c>
    </row>
    <row r="539" spans="1:9" x14ac:dyDescent="0.25">
      <c r="A539">
        <v>538</v>
      </c>
      <c r="B539">
        <v>241.10463799999999</v>
      </c>
      <c r="C539">
        <v>8.5973199999999999</v>
      </c>
    </row>
    <row r="540" spans="1:9" x14ac:dyDescent="0.25">
      <c r="A540">
        <v>539</v>
      </c>
      <c r="B540">
        <v>241.10268300000001</v>
      </c>
      <c r="C540">
        <v>8.5853610000000007</v>
      </c>
      <c r="D540">
        <v>246.27840399999999</v>
      </c>
      <c r="E540">
        <v>5.9640719999999998</v>
      </c>
    </row>
    <row r="541" spans="1:9" x14ac:dyDescent="0.25">
      <c r="A541">
        <v>540</v>
      </c>
      <c r="B541">
        <v>241.07783799999999</v>
      </c>
      <c r="C541">
        <v>8.5687630000000006</v>
      </c>
      <c r="D541">
        <v>246.35634199999998</v>
      </c>
      <c r="E541">
        <v>5.965103</v>
      </c>
    </row>
    <row r="542" spans="1:9" x14ac:dyDescent="0.25">
      <c r="A542">
        <v>541</v>
      </c>
      <c r="B542">
        <v>241.09546599999999</v>
      </c>
      <c r="C542">
        <v>8.582732</v>
      </c>
      <c r="D542">
        <v>246.30201299999999</v>
      </c>
      <c r="E542">
        <v>5.9598969999999998</v>
      </c>
    </row>
    <row r="543" spans="1:9" x14ac:dyDescent="0.25">
      <c r="A543">
        <v>542</v>
      </c>
      <c r="B543">
        <v>241.05294000000001</v>
      </c>
      <c r="C543">
        <v>8.6079889999999999</v>
      </c>
      <c r="D543">
        <v>246.321651</v>
      </c>
      <c r="E543">
        <v>5.9605670000000002</v>
      </c>
    </row>
    <row r="544" spans="1:9" x14ac:dyDescent="0.25">
      <c r="A544">
        <v>543</v>
      </c>
      <c r="B544">
        <v>241.10902099999998</v>
      </c>
      <c r="C544">
        <v>8.5737629999999996</v>
      </c>
      <c r="D544">
        <v>246.32499999999999</v>
      </c>
      <c r="E544">
        <v>5.9938659999999997</v>
      </c>
    </row>
    <row r="545" spans="1:11" x14ac:dyDescent="0.25">
      <c r="A545">
        <v>544</v>
      </c>
      <c r="D545">
        <v>246.334022</v>
      </c>
      <c r="E545">
        <v>5.971908</v>
      </c>
    </row>
    <row r="546" spans="1:11" x14ac:dyDescent="0.25">
      <c r="A546">
        <v>545</v>
      </c>
      <c r="D546">
        <v>246.354072</v>
      </c>
      <c r="E546">
        <v>5.9452579999999999</v>
      </c>
    </row>
    <row r="547" spans="1:11" x14ac:dyDescent="0.25">
      <c r="A547">
        <v>546</v>
      </c>
      <c r="D547">
        <v>246.37066999999999</v>
      </c>
      <c r="E547">
        <v>5.9711340000000002</v>
      </c>
    </row>
    <row r="548" spans="1:11" x14ac:dyDescent="0.25">
      <c r="A548">
        <v>547</v>
      </c>
      <c r="D548">
        <v>246.346034</v>
      </c>
      <c r="E548">
        <v>5.9625779999999997</v>
      </c>
    </row>
    <row r="549" spans="1:11" x14ac:dyDescent="0.25">
      <c r="A549">
        <v>548</v>
      </c>
      <c r="D549">
        <v>246.39953500000001</v>
      </c>
      <c r="E549">
        <v>5.9337629999999999</v>
      </c>
      <c r="F549">
        <v>245.75474500000001</v>
      </c>
      <c r="G549">
        <v>8.9185049999999997</v>
      </c>
    </row>
    <row r="550" spans="1:11" x14ac:dyDescent="0.25">
      <c r="A550">
        <v>549</v>
      </c>
      <c r="D550">
        <v>246.27840399999999</v>
      </c>
      <c r="E550">
        <v>5.9640719999999998</v>
      </c>
      <c r="F550">
        <v>245.75474500000001</v>
      </c>
      <c r="G550">
        <v>8.9185049999999997</v>
      </c>
    </row>
    <row r="551" spans="1:11" x14ac:dyDescent="0.25">
      <c r="A551">
        <v>550</v>
      </c>
      <c r="F551">
        <v>245.75474500000001</v>
      </c>
      <c r="G551">
        <v>8.9185049999999997</v>
      </c>
    </row>
    <row r="552" spans="1:11" x14ac:dyDescent="0.25">
      <c r="A552">
        <v>551</v>
      </c>
      <c r="F552">
        <v>245.75474500000001</v>
      </c>
      <c r="G552">
        <v>8.9185049999999997</v>
      </c>
      <c r="J552">
        <v>236.10556700000001</v>
      </c>
      <c r="K552">
        <v>14.175257999999999</v>
      </c>
    </row>
    <row r="553" spans="1:11" x14ac:dyDescent="0.25">
      <c r="A553">
        <v>552</v>
      </c>
    </row>
    <row r="554" spans="1:11" x14ac:dyDescent="0.25">
      <c r="A554">
        <v>553</v>
      </c>
    </row>
    <row r="555" spans="1:11" x14ac:dyDescent="0.25">
      <c r="A555">
        <v>554</v>
      </c>
    </row>
    <row r="556" spans="1:11" x14ac:dyDescent="0.25">
      <c r="A556">
        <v>555</v>
      </c>
    </row>
    <row r="557" spans="1:11" x14ac:dyDescent="0.25">
      <c r="A557">
        <v>556</v>
      </c>
    </row>
    <row r="558" spans="1:11" x14ac:dyDescent="0.25">
      <c r="A558">
        <v>557</v>
      </c>
    </row>
    <row r="559" spans="1:11" x14ac:dyDescent="0.25">
      <c r="A559">
        <v>558</v>
      </c>
    </row>
    <row r="560" spans="1:11" x14ac:dyDescent="0.25">
      <c r="A560">
        <v>559</v>
      </c>
    </row>
    <row r="561" spans="1:1" x14ac:dyDescent="0.25">
      <c r="A561">
        <v>560</v>
      </c>
    </row>
    <row r="562" spans="1:1" x14ac:dyDescent="0.25">
      <c r="A562">
        <v>561</v>
      </c>
    </row>
    <row r="563" spans="1:1" x14ac:dyDescent="0.25">
      <c r="A563">
        <v>562</v>
      </c>
    </row>
    <row r="564" spans="1:1" x14ac:dyDescent="0.25">
      <c r="A564">
        <v>563</v>
      </c>
    </row>
    <row r="565" spans="1:1" x14ac:dyDescent="0.25">
      <c r="A565">
        <v>564</v>
      </c>
    </row>
    <row r="566" spans="1:1" x14ac:dyDescent="0.25">
      <c r="A566">
        <v>565</v>
      </c>
    </row>
    <row r="567" spans="1:1" x14ac:dyDescent="0.25">
      <c r="A567">
        <v>566</v>
      </c>
    </row>
    <row r="568" spans="1:1" x14ac:dyDescent="0.25">
      <c r="A568">
        <v>567</v>
      </c>
    </row>
    <row r="569" spans="1:1" x14ac:dyDescent="0.25">
      <c r="A569">
        <v>568</v>
      </c>
    </row>
    <row r="570" spans="1:1" x14ac:dyDescent="0.25">
      <c r="A570">
        <v>569</v>
      </c>
    </row>
    <row r="571" spans="1:1" x14ac:dyDescent="0.25">
      <c r="A571">
        <v>570</v>
      </c>
    </row>
    <row r="572" spans="1:1" x14ac:dyDescent="0.25">
      <c r="A572">
        <v>571</v>
      </c>
    </row>
    <row r="573" spans="1:1" x14ac:dyDescent="0.25">
      <c r="A573">
        <v>572</v>
      </c>
    </row>
    <row r="574" spans="1:1" x14ac:dyDescent="0.25">
      <c r="A574">
        <v>573</v>
      </c>
    </row>
    <row r="575" spans="1:1" x14ac:dyDescent="0.25">
      <c r="A575">
        <v>574</v>
      </c>
    </row>
    <row r="576" spans="1:1" x14ac:dyDescent="0.25">
      <c r="A576">
        <v>575</v>
      </c>
    </row>
    <row r="577" spans="1:11" x14ac:dyDescent="0.25">
      <c r="A577">
        <v>576</v>
      </c>
    </row>
    <row r="578" spans="1:11" x14ac:dyDescent="0.25">
      <c r="A578">
        <v>577</v>
      </c>
    </row>
    <row r="579" spans="1:11" x14ac:dyDescent="0.25">
      <c r="A579">
        <v>578</v>
      </c>
    </row>
    <row r="580" spans="1:11" x14ac:dyDescent="0.25">
      <c r="A580">
        <v>579</v>
      </c>
    </row>
    <row r="581" spans="1:11" x14ac:dyDescent="0.25">
      <c r="A581">
        <v>580</v>
      </c>
    </row>
    <row r="582" spans="1:11" x14ac:dyDescent="0.25">
      <c r="A582">
        <v>581</v>
      </c>
    </row>
    <row r="583" spans="1:11" x14ac:dyDescent="0.25">
      <c r="A583">
        <v>582</v>
      </c>
    </row>
    <row r="584" spans="1:11" x14ac:dyDescent="0.25">
      <c r="A584">
        <v>583</v>
      </c>
    </row>
    <row r="585" spans="1:11" x14ac:dyDescent="0.25">
      <c r="A585">
        <v>584</v>
      </c>
      <c r="J585">
        <v>38.766281000000014</v>
      </c>
      <c r="K585">
        <v>13.727907</v>
      </c>
    </row>
    <row r="586" spans="1:11" x14ac:dyDescent="0.25">
      <c r="A586">
        <v>585</v>
      </c>
      <c r="F586">
        <v>20.382954000000012</v>
      </c>
      <c r="G586">
        <v>9.6148059999999997</v>
      </c>
    </row>
    <row r="587" spans="1:11" x14ac:dyDescent="0.25">
      <c r="A587">
        <v>586</v>
      </c>
      <c r="D587">
        <v>30.994799000000015</v>
      </c>
      <c r="E587">
        <v>6.3392619999999997</v>
      </c>
      <c r="F587">
        <v>20.382954000000012</v>
      </c>
      <c r="G587">
        <v>9.6148059999999997</v>
      </c>
    </row>
    <row r="588" spans="1:11" x14ac:dyDescent="0.25">
      <c r="A588">
        <v>587</v>
      </c>
      <c r="D588">
        <v>31.023012000000008</v>
      </c>
      <c r="E588">
        <v>6.3210490000000004</v>
      </c>
      <c r="F588">
        <v>20.46034800000001</v>
      </c>
      <c r="G588">
        <v>9.6172039999999992</v>
      </c>
    </row>
    <row r="589" spans="1:11" x14ac:dyDescent="0.25">
      <c r="A589">
        <v>588</v>
      </c>
      <c r="D589">
        <v>31.013420000000011</v>
      </c>
      <c r="E589">
        <v>6.3157420000000002</v>
      </c>
      <c r="F589">
        <v>20.426624000000011</v>
      </c>
      <c r="G589">
        <v>9.6358239999999995</v>
      </c>
    </row>
    <row r="590" spans="1:11" x14ac:dyDescent="0.25">
      <c r="A590">
        <v>589</v>
      </c>
      <c r="D590">
        <v>31.022705000000016</v>
      </c>
      <c r="E590">
        <v>6.2676319999999999</v>
      </c>
      <c r="F590">
        <v>20.428512000000012</v>
      </c>
      <c r="G590">
        <v>9.6505179999999999</v>
      </c>
    </row>
    <row r="591" spans="1:11" x14ac:dyDescent="0.25">
      <c r="A591">
        <v>590</v>
      </c>
      <c r="D591">
        <v>30.992350000000016</v>
      </c>
      <c r="E591">
        <v>6.2740099999999996</v>
      </c>
      <c r="F591">
        <v>20.428512000000012</v>
      </c>
      <c r="G591">
        <v>9.6925559999999997</v>
      </c>
    </row>
    <row r="592" spans="1:11" x14ac:dyDescent="0.25">
      <c r="A592">
        <v>591</v>
      </c>
      <c r="D592">
        <v>30.988728000000009</v>
      </c>
      <c r="E592">
        <v>6.3125799999999996</v>
      </c>
      <c r="F592">
        <v>20.430196000000009</v>
      </c>
      <c r="G592">
        <v>9.6566399999999994</v>
      </c>
    </row>
    <row r="593" spans="1:9" x14ac:dyDescent="0.25">
      <c r="A593">
        <v>592</v>
      </c>
      <c r="D593">
        <v>30.968727000000015</v>
      </c>
      <c r="E593">
        <v>6.357475</v>
      </c>
      <c r="F593">
        <v>20.403360000000013</v>
      </c>
      <c r="G593">
        <v>9.7054130000000001</v>
      </c>
    </row>
    <row r="594" spans="1:9" x14ac:dyDescent="0.25">
      <c r="A594">
        <v>593</v>
      </c>
      <c r="D594">
        <v>30.96347200000001</v>
      </c>
      <c r="E594">
        <v>6.313396</v>
      </c>
      <c r="F594">
        <v>20.456317000000013</v>
      </c>
      <c r="G594">
        <v>9.6623029999999996</v>
      </c>
    </row>
    <row r="595" spans="1:9" x14ac:dyDescent="0.25">
      <c r="A595">
        <v>594</v>
      </c>
      <c r="D595">
        <v>31.020103000000013</v>
      </c>
      <c r="E595">
        <v>6.3033450000000002</v>
      </c>
      <c r="F595">
        <v>20.417493000000015</v>
      </c>
      <c r="G595">
        <v>9.6419969999999999</v>
      </c>
    </row>
    <row r="596" spans="1:9" x14ac:dyDescent="0.25">
      <c r="A596">
        <v>595</v>
      </c>
      <c r="D596">
        <v>31.035868000000008</v>
      </c>
      <c r="E596">
        <v>6.2866119999999999</v>
      </c>
      <c r="F596">
        <v>20.397748000000014</v>
      </c>
      <c r="G596">
        <v>9.6512320000000003</v>
      </c>
    </row>
    <row r="597" spans="1:9" x14ac:dyDescent="0.25">
      <c r="A597">
        <v>596</v>
      </c>
      <c r="D597">
        <v>31.039389000000014</v>
      </c>
      <c r="E597">
        <v>6.3005389999999997</v>
      </c>
      <c r="F597">
        <v>20.383719000000013</v>
      </c>
      <c r="G597">
        <v>9.6547009999999993</v>
      </c>
    </row>
    <row r="598" spans="1:9" x14ac:dyDescent="0.25">
      <c r="A598">
        <v>597</v>
      </c>
      <c r="D598">
        <v>31.021532000000008</v>
      </c>
      <c r="E598">
        <v>6.3072220000000003</v>
      </c>
      <c r="F598">
        <v>20.382954000000012</v>
      </c>
      <c r="G598">
        <v>9.6148059999999997</v>
      </c>
    </row>
    <row r="599" spans="1:9" x14ac:dyDescent="0.25">
      <c r="A599">
        <v>598</v>
      </c>
      <c r="D599">
        <v>30.994799000000015</v>
      </c>
      <c r="E599">
        <v>6.3392619999999997</v>
      </c>
    </row>
    <row r="600" spans="1:9" x14ac:dyDescent="0.25">
      <c r="A600">
        <v>599</v>
      </c>
      <c r="D600">
        <v>30.994799000000015</v>
      </c>
      <c r="E600">
        <v>6.3392619999999997</v>
      </c>
    </row>
    <row r="601" spans="1:9" x14ac:dyDescent="0.25">
      <c r="A601">
        <v>600</v>
      </c>
    </row>
    <row r="602" spans="1:9" x14ac:dyDescent="0.25">
      <c r="A602">
        <v>601</v>
      </c>
      <c r="B602">
        <v>41.449970000000015</v>
      </c>
      <c r="C602">
        <v>7.2441129999999996</v>
      </c>
    </row>
    <row r="603" spans="1:9" x14ac:dyDescent="0.25">
      <c r="A603">
        <v>602</v>
      </c>
      <c r="B603">
        <v>41.514606000000015</v>
      </c>
      <c r="C603">
        <v>7.2672739999999996</v>
      </c>
    </row>
    <row r="604" spans="1:9" x14ac:dyDescent="0.25">
      <c r="A604">
        <v>603</v>
      </c>
      <c r="B604">
        <v>41.49399600000001</v>
      </c>
      <c r="C604">
        <v>7.2503880000000001</v>
      </c>
      <c r="H604">
        <v>32.142799000000011</v>
      </c>
      <c r="I604">
        <v>6.3267629999999997</v>
      </c>
    </row>
    <row r="605" spans="1:9" x14ac:dyDescent="0.25">
      <c r="A605">
        <v>604</v>
      </c>
      <c r="B605">
        <v>41.480938000000009</v>
      </c>
      <c r="C605">
        <v>7.2716120000000002</v>
      </c>
      <c r="H605">
        <v>32.188461000000011</v>
      </c>
      <c r="I605">
        <v>6.2000849999999996</v>
      </c>
    </row>
    <row r="606" spans="1:9" x14ac:dyDescent="0.25">
      <c r="A606">
        <v>605</v>
      </c>
      <c r="B606">
        <v>41.518383000000014</v>
      </c>
      <c r="C606">
        <v>7.1964110000000003</v>
      </c>
      <c r="H606">
        <v>32.16565700000001</v>
      </c>
      <c r="I606">
        <v>6.2618679999999998</v>
      </c>
    </row>
    <row r="607" spans="1:9" x14ac:dyDescent="0.25">
      <c r="A607">
        <v>606</v>
      </c>
      <c r="B607">
        <v>41.500629000000011</v>
      </c>
      <c r="C607">
        <v>7.1969719999999997</v>
      </c>
      <c r="H607">
        <v>32.158054000000007</v>
      </c>
      <c r="I607">
        <v>6.2500830000000001</v>
      </c>
    </row>
    <row r="608" spans="1:9" x14ac:dyDescent="0.25">
      <c r="A608">
        <v>607</v>
      </c>
      <c r="B608">
        <v>41.474049000000015</v>
      </c>
      <c r="C608">
        <v>7.2415620000000001</v>
      </c>
      <c r="H608">
        <v>32.153719000000009</v>
      </c>
      <c r="I608">
        <v>6.2583989999999998</v>
      </c>
    </row>
    <row r="609" spans="1:9" x14ac:dyDescent="0.25">
      <c r="A609">
        <v>608</v>
      </c>
      <c r="B609">
        <v>41.45874400000001</v>
      </c>
      <c r="C609">
        <v>7.2594690000000002</v>
      </c>
      <c r="H609">
        <v>32.115200000000016</v>
      </c>
      <c r="I609">
        <v>6.2663060000000002</v>
      </c>
    </row>
    <row r="610" spans="1:9" x14ac:dyDescent="0.25">
      <c r="A610">
        <v>609</v>
      </c>
      <c r="B610">
        <v>41.484612000000013</v>
      </c>
      <c r="C610">
        <v>7.2490620000000003</v>
      </c>
      <c r="H610">
        <v>32.118057000000007</v>
      </c>
      <c r="I610">
        <v>6.3051820000000003</v>
      </c>
    </row>
    <row r="611" spans="1:9" x14ac:dyDescent="0.25">
      <c r="A611">
        <v>610</v>
      </c>
      <c r="B611">
        <v>41.493332000000009</v>
      </c>
      <c r="C611">
        <v>7.2696719999999999</v>
      </c>
      <c r="H611">
        <v>32.087955000000008</v>
      </c>
      <c r="I611">
        <v>6.3224260000000001</v>
      </c>
    </row>
    <row r="612" spans="1:9" x14ac:dyDescent="0.25">
      <c r="A612">
        <v>611</v>
      </c>
      <c r="B612">
        <v>41.449970000000015</v>
      </c>
      <c r="C612">
        <v>7.2441129999999996</v>
      </c>
      <c r="H612">
        <v>32.128464000000008</v>
      </c>
      <c r="I612">
        <v>6.3004879999999996</v>
      </c>
    </row>
    <row r="613" spans="1:9" x14ac:dyDescent="0.25">
      <c r="A613">
        <v>612</v>
      </c>
      <c r="H613">
        <v>32.060457000000014</v>
      </c>
      <c r="I613">
        <v>6.2542660000000003</v>
      </c>
    </row>
    <row r="614" spans="1:9" x14ac:dyDescent="0.25">
      <c r="A614">
        <v>613</v>
      </c>
      <c r="H614">
        <v>32.140862000000013</v>
      </c>
      <c r="I614">
        <v>6.2416650000000002</v>
      </c>
    </row>
    <row r="615" spans="1:9" x14ac:dyDescent="0.25">
      <c r="A615">
        <v>614</v>
      </c>
      <c r="H615">
        <v>32.142799000000011</v>
      </c>
      <c r="I615">
        <v>6.3267629999999997</v>
      </c>
    </row>
    <row r="616" spans="1:9" x14ac:dyDescent="0.25">
      <c r="A616">
        <v>615</v>
      </c>
      <c r="D616">
        <v>53.444088000000015</v>
      </c>
      <c r="E616">
        <v>5.5461400000000003</v>
      </c>
      <c r="F616">
        <v>41.432522000000013</v>
      </c>
      <c r="G616">
        <v>7.556902</v>
      </c>
    </row>
    <row r="617" spans="1:9" x14ac:dyDescent="0.25">
      <c r="A617">
        <v>616</v>
      </c>
      <c r="D617">
        <v>53.463116000000014</v>
      </c>
      <c r="E617">
        <v>5.5630769999999998</v>
      </c>
      <c r="F617">
        <v>41.351555000000012</v>
      </c>
      <c r="G617">
        <v>7.5737889999999997</v>
      </c>
    </row>
    <row r="618" spans="1:9" x14ac:dyDescent="0.25">
      <c r="A618">
        <v>617</v>
      </c>
      <c r="D618">
        <v>53.46204800000001</v>
      </c>
      <c r="E618">
        <v>5.526294</v>
      </c>
      <c r="F618">
        <v>41.347984000000011</v>
      </c>
      <c r="G618">
        <v>7.5368519999999997</v>
      </c>
    </row>
    <row r="619" spans="1:9" x14ac:dyDescent="0.25">
      <c r="A619">
        <v>618</v>
      </c>
      <c r="D619">
        <v>53.467911000000015</v>
      </c>
      <c r="E619">
        <v>5.5241509999999998</v>
      </c>
      <c r="F619">
        <v>41.372219000000015</v>
      </c>
      <c r="G619">
        <v>7.5493519999999998</v>
      </c>
    </row>
    <row r="620" spans="1:9" x14ac:dyDescent="0.25">
      <c r="A620">
        <v>619</v>
      </c>
      <c r="D620">
        <v>53.506584000000011</v>
      </c>
      <c r="E620">
        <v>5.5277729999999998</v>
      </c>
      <c r="F620">
        <v>41.41226600000001</v>
      </c>
      <c r="G620">
        <v>7.5659830000000001</v>
      </c>
    </row>
    <row r="621" spans="1:9" x14ac:dyDescent="0.25">
      <c r="A621">
        <v>620</v>
      </c>
      <c r="D621">
        <v>53.501789000000009</v>
      </c>
      <c r="E621">
        <v>5.5963409999999998</v>
      </c>
      <c r="F621">
        <v>41.464916000000009</v>
      </c>
      <c r="G621">
        <v>7.5663919999999996</v>
      </c>
    </row>
    <row r="622" spans="1:9" x14ac:dyDescent="0.25">
      <c r="A622">
        <v>621</v>
      </c>
      <c r="D622">
        <v>53.474648000000009</v>
      </c>
      <c r="E622">
        <v>5.5558329999999998</v>
      </c>
      <c r="F622">
        <v>41.432930000000013</v>
      </c>
      <c r="G622">
        <v>7.5469540000000004</v>
      </c>
    </row>
    <row r="623" spans="1:9" x14ac:dyDescent="0.25">
      <c r="A623">
        <v>622</v>
      </c>
      <c r="D623">
        <v>53.484852000000011</v>
      </c>
      <c r="E623">
        <v>5.5698629999999998</v>
      </c>
      <c r="F623">
        <v>41.437981000000015</v>
      </c>
      <c r="G623">
        <v>7.4801209999999996</v>
      </c>
    </row>
    <row r="624" spans="1:9" x14ac:dyDescent="0.25">
      <c r="A624">
        <v>623</v>
      </c>
      <c r="D624">
        <v>53.50536000000001</v>
      </c>
      <c r="E624">
        <v>5.5145090000000003</v>
      </c>
      <c r="F624">
        <v>41.505375000000015</v>
      </c>
      <c r="G624">
        <v>7.4736409999999998</v>
      </c>
    </row>
    <row r="625" spans="1:9" x14ac:dyDescent="0.25">
      <c r="A625">
        <v>624</v>
      </c>
      <c r="D625">
        <v>53.520821000000012</v>
      </c>
      <c r="E625">
        <v>5.5147640000000004</v>
      </c>
      <c r="F625">
        <v>41.432522000000013</v>
      </c>
      <c r="G625">
        <v>7.556902</v>
      </c>
    </row>
    <row r="626" spans="1:9" x14ac:dyDescent="0.25">
      <c r="A626">
        <v>625</v>
      </c>
      <c r="D626">
        <v>53.444088000000015</v>
      </c>
      <c r="E626">
        <v>5.5461400000000003</v>
      </c>
    </row>
    <row r="627" spans="1:9" x14ac:dyDescent="0.25">
      <c r="A627">
        <v>626</v>
      </c>
    </row>
    <row r="628" spans="1:9" x14ac:dyDescent="0.25">
      <c r="A628">
        <v>627</v>
      </c>
    </row>
    <row r="629" spans="1:9" x14ac:dyDescent="0.25">
      <c r="A629">
        <v>628</v>
      </c>
    </row>
    <row r="630" spans="1:9" x14ac:dyDescent="0.25">
      <c r="A630">
        <v>629</v>
      </c>
    </row>
    <row r="631" spans="1:9" x14ac:dyDescent="0.25">
      <c r="A631">
        <v>630</v>
      </c>
      <c r="B631">
        <v>65.517902000000021</v>
      </c>
      <c r="C631">
        <v>6.6087369999999996</v>
      </c>
      <c r="H631">
        <v>54.727032000000015</v>
      </c>
      <c r="I631">
        <v>4.7357230000000001</v>
      </c>
    </row>
    <row r="632" spans="1:9" x14ac:dyDescent="0.25">
      <c r="A632">
        <v>631</v>
      </c>
      <c r="B632">
        <v>65.598152000000013</v>
      </c>
      <c r="C632">
        <v>6.6789880000000004</v>
      </c>
      <c r="H632">
        <v>54.831516000000015</v>
      </c>
      <c r="I632">
        <v>4.7195499999999999</v>
      </c>
    </row>
    <row r="633" spans="1:9" x14ac:dyDescent="0.25">
      <c r="A633">
        <v>632</v>
      </c>
      <c r="B633">
        <v>65.542027000000019</v>
      </c>
      <c r="C633">
        <v>6.6422049999999997</v>
      </c>
      <c r="H633">
        <v>54.776009000000009</v>
      </c>
      <c r="I633">
        <v>4.7130710000000002</v>
      </c>
    </row>
    <row r="634" spans="1:9" x14ac:dyDescent="0.25">
      <c r="A634">
        <v>633</v>
      </c>
      <c r="B634">
        <v>65.547333000000009</v>
      </c>
      <c r="C634">
        <v>6.6483270000000001</v>
      </c>
      <c r="H634">
        <v>54.751011000000013</v>
      </c>
      <c r="I634">
        <v>4.7277639999999996</v>
      </c>
    </row>
    <row r="635" spans="1:9" x14ac:dyDescent="0.25">
      <c r="A635">
        <v>634</v>
      </c>
      <c r="B635">
        <v>65.548611000000022</v>
      </c>
      <c r="C635">
        <v>6.653378</v>
      </c>
      <c r="H635">
        <v>54.770908000000013</v>
      </c>
      <c r="I635">
        <v>4.6796540000000002</v>
      </c>
    </row>
    <row r="636" spans="1:9" x14ac:dyDescent="0.25">
      <c r="A636">
        <v>635</v>
      </c>
      <c r="B636">
        <v>65.555241000000009</v>
      </c>
      <c r="C636">
        <v>6.623685</v>
      </c>
      <c r="H636">
        <v>54.803658000000013</v>
      </c>
      <c r="I636">
        <v>4.6848070000000002</v>
      </c>
    </row>
    <row r="637" spans="1:9" x14ac:dyDescent="0.25">
      <c r="A637">
        <v>636</v>
      </c>
      <c r="B637">
        <v>65.515091000000012</v>
      </c>
      <c r="C637">
        <v>6.6325630000000002</v>
      </c>
      <c r="H637">
        <v>54.826923000000015</v>
      </c>
      <c r="I637">
        <v>4.682766</v>
      </c>
    </row>
    <row r="638" spans="1:9" x14ac:dyDescent="0.25">
      <c r="A638">
        <v>637</v>
      </c>
      <c r="B638">
        <v>65.559578000000016</v>
      </c>
      <c r="C638">
        <v>6.5992480000000002</v>
      </c>
      <c r="H638">
        <v>54.835087000000009</v>
      </c>
      <c r="I638">
        <v>4.6727160000000003</v>
      </c>
    </row>
    <row r="639" spans="1:9" x14ac:dyDescent="0.25">
      <c r="A639">
        <v>638</v>
      </c>
      <c r="B639">
        <v>65.586617000000018</v>
      </c>
      <c r="C639">
        <v>6.616339</v>
      </c>
      <c r="H639">
        <v>54.727032000000015</v>
      </c>
      <c r="I639">
        <v>4.7357230000000001</v>
      </c>
    </row>
    <row r="640" spans="1:9" x14ac:dyDescent="0.25">
      <c r="A640">
        <v>639</v>
      </c>
      <c r="B640">
        <v>65.517902000000021</v>
      </c>
      <c r="C640">
        <v>6.6087369999999996</v>
      </c>
      <c r="H640">
        <v>54.727032000000015</v>
      </c>
      <c r="I640">
        <v>4.7357230000000001</v>
      </c>
    </row>
    <row r="641" spans="1:7" x14ac:dyDescent="0.25">
      <c r="A641">
        <v>640</v>
      </c>
    </row>
    <row r="642" spans="1:7" x14ac:dyDescent="0.25">
      <c r="A642">
        <v>641</v>
      </c>
    </row>
    <row r="643" spans="1:7" x14ac:dyDescent="0.25">
      <c r="A643">
        <v>642</v>
      </c>
      <c r="D643">
        <v>75.699537000000007</v>
      </c>
      <c r="E643">
        <v>6.336443</v>
      </c>
    </row>
    <row r="644" spans="1:7" x14ac:dyDescent="0.25">
      <c r="A644">
        <v>643</v>
      </c>
      <c r="D644">
        <v>75.699537000000007</v>
      </c>
      <c r="E644">
        <v>6.336443</v>
      </c>
    </row>
    <row r="645" spans="1:7" x14ac:dyDescent="0.25">
      <c r="A645">
        <v>644</v>
      </c>
      <c r="D645">
        <v>75.642887999999999</v>
      </c>
      <c r="E645">
        <v>6.3103610000000003</v>
      </c>
      <c r="F645">
        <v>68.624846000000005</v>
      </c>
      <c r="G645">
        <v>7.8780929999999998</v>
      </c>
    </row>
    <row r="646" spans="1:7" x14ac:dyDescent="0.25">
      <c r="A646">
        <v>645</v>
      </c>
      <c r="D646">
        <v>75.658300000000011</v>
      </c>
      <c r="E646">
        <v>6.3461340000000002</v>
      </c>
      <c r="F646">
        <v>68.690516000000002</v>
      </c>
      <c r="G646">
        <v>7.77433</v>
      </c>
    </row>
    <row r="647" spans="1:7" x14ac:dyDescent="0.25">
      <c r="A647">
        <v>646</v>
      </c>
      <c r="D647">
        <v>75.645619000000011</v>
      </c>
      <c r="E647">
        <v>6.3484540000000003</v>
      </c>
      <c r="F647">
        <v>68.674794000000006</v>
      </c>
      <c r="G647">
        <v>7.8105669999999998</v>
      </c>
    </row>
    <row r="648" spans="1:7" x14ac:dyDescent="0.25">
      <c r="A648">
        <v>647</v>
      </c>
      <c r="D648">
        <v>75.606135000000009</v>
      </c>
      <c r="E648">
        <v>6.3092779999999999</v>
      </c>
      <c r="F648">
        <v>68.640928000000002</v>
      </c>
      <c r="G648">
        <v>7.8188659999999999</v>
      </c>
    </row>
    <row r="649" spans="1:7" x14ac:dyDescent="0.25">
      <c r="A649">
        <v>648</v>
      </c>
      <c r="D649">
        <v>75.614125000000001</v>
      </c>
      <c r="E649">
        <v>6.3445879999999999</v>
      </c>
      <c r="F649">
        <v>68.560722000000013</v>
      </c>
      <c r="G649">
        <v>7.8270619999999997</v>
      </c>
    </row>
    <row r="650" spans="1:7" x14ac:dyDescent="0.25">
      <c r="A650">
        <v>649</v>
      </c>
      <c r="D650">
        <v>75.58165000000001</v>
      </c>
      <c r="E650">
        <v>6.247217</v>
      </c>
      <c r="F650">
        <v>68.656547000000003</v>
      </c>
      <c r="G650">
        <v>7.824897</v>
      </c>
    </row>
    <row r="651" spans="1:7" x14ac:dyDescent="0.25">
      <c r="A651">
        <v>650</v>
      </c>
      <c r="D651">
        <v>75.587578000000008</v>
      </c>
      <c r="E651">
        <v>6.18567</v>
      </c>
      <c r="F651">
        <v>68.685001</v>
      </c>
      <c r="G651">
        <v>7.8167010000000001</v>
      </c>
    </row>
    <row r="652" spans="1:7" x14ac:dyDescent="0.25">
      <c r="A652">
        <v>651</v>
      </c>
      <c r="D652">
        <v>75.64232100000001</v>
      </c>
      <c r="E652">
        <v>6.1991240000000003</v>
      </c>
      <c r="F652">
        <v>68.624846000000005</v>
      </c>
      <c r="G652">
        <v>7.8780929999999998</v>
      </c>
    </row>
    <row r="653" spans="1:7" x14ac:dyDescent="0.25">
      <c r="A653">
        <v>652</v>
      </c>
      <c r="D653">
        <v>75.699537000000007</v>
      </c>
      <c r="E653">
        <v>6.336443</v>
      </c>
      <c r="F653">
        <v>68.624846000000005</v>
      </c>
      <c r="G653">
        <v>7.8780929999999998</v>
      </c>
    </row>
    <row r="654" spans="1:7" x14ac:dyDescent="0.25">
      <c r="A654">
        <v>653</v>
      </c>
    </row>
    <row r="655" spans="1:7" x14ac:dyDescent="0.25">
      <c r="A655">
        <v>654</v>
      </c>
    </row>
    <row r="656" spans="1:7" x14ac:dyDescent="0.25">
      <c r="A656">
        <v>655</v>
      </c>
    </row>
    <row r="657" spans="1:9" x14ac:dyDescent="0.25">
      <c r="A657">
        <v>656</v>
      </c>
      <c r="H657">
        <v>76.415723</v>
      </c>
      <c r="I657">
        <v>5.7014950000000004</v>
      </c>
    </row>
    <row r="658" spans="1:9" x14ac:dyDescent="0.25">
      <c r="A658">
        <v>657</v>
      </c>
      <c r="H658">
        <v>76.336599000000007</v>
      </c>
      <c r="I658">
        <v>5.6869589999999999</v>
      </c>
    </row>
    <row r="659" spans="1:9" x14ac:dyDescent="0.25">
      <c r="A659">
        <v>658</v>
      </c>
      <c r="B659">
        <v>87.15989900000001</v>
      </c>
      <c r="C659">
        <v>8.4874229999999997</v>
      </c>
      <c r="H659">
        <v>76.343248000000003</v>
      </c>
      <c r="I659">
        <v>5.7208249999999996</v>
      </c>
    </row>
    <row r="660" spans="1:9" x14ac:dyDescent="0.25">
      <c r="A660">
        <v>659</v>
      </c>
      <c r="B660">
        <v>87.168095000000008</v>
      </c>
      <c r="C660">
        <v>8.4932990000000004</v>
      </c>
      <c r="H660">
        <v>76.257269000000008</v>
      </c>
      <c r="I660">
        <v>5.7521649999999998</v>
      </c>
    </row>
    <row r="661" spans="1:9" x14ac:dyDescent="0.25">
      <c r="A661">
        <v>660</v>
      </c>
      <c r="B661">
        <v>87.185879</v>
      </c>
      <c r="C661">
        <v>8.4722170000000006</v>
      </c>
      <c r="H661">
        <v>76.253660000000011</v>
      </c>
      <c r="I661">
        <v>5.7750000000000004</v>
      </c>
    </row>
    <row r="662" spans="1:9" x14ac:dyDescent="0.25">
      <c r="A662">
        <v>661</v>
      </c>
      <c r="B662">
        <v>87.218403000000009</v>
      </c>
      <c r="C662">
        <v>8.4801029999999997</v>
      </c>
      <c r="H662">
        <v>76.25819700000001</v>
      </c>
      <c r="I662">
        <v>5.7772170000000003</v>
      </c>
    </row>
    <row r="663" spans="1:9" x14ac:dyDescent="0.25">
      <c r="A663">
        <v>662</v>
      </c>
      <c r="B663">
        <v>87.243868000000006</v>
      </c>
      <c r="C663">
        <v>8.4839699999999993</v>
      </c>
      <c r="H663">
        <v>76.260310000000004</v>
      </c>
      <c r="I663">
        <v>5.7636599999999998</v>
      </c>
    </row>
    <row r="664" spans="1:9" x14ac:dyDescent="0.25">
      <c r="A664">
        <v>663</v>
      </c>
      <c r="B664">
        <v>87.162527000000011</v>
      </c>
      <c r="C664">
        <v>8.4523720000000004</v>
      </c>
      <c r="H664">
        <v>76.415723</v>
      </c>
      <c r="I664">
        <v>5.7014950000000004</v>
      </c>
    </row>
    <row r="665" spans="1:9" x14ac:dyDescent="0.25">
      <c r="A665">
        <v>664</v>
      </c>
      <c r="B665">
        <v>87.180260000000004</v>
      </c>
      <c r="C665">
        <v>8.4613399999999999</v>
      </c>
      <c r="H665">
        <v>76.415723</v>
      </c>
      <c r="I665">
        <v>5.7014950000000004</v>
      </c>
    </row>
    <row r="666" spans="1:9" x14ac:dyDescent="0.25">
      <c r="A666">
        <v>665</v>
      </c>
      <c r="B666">
        <v>87.189900000000009</v>
      </c>
      <c r="C666">
        <v>8.4741750000000007</v>
      </c>
      <c r="H666">
        <v>76.415723</v>
      </c>
      <c r="I666">
        <v>5.7443809999999997</v>
      </c>
    </row>
    <row r="667" spans="1:9" x14ac:dyDescent="0.25">
      <c r="A667">
        <v>666</v>
      </c>
      <c r="B667">
        <v>87.28489900000001</v>
      </c>
      <c r="C667">
        <v>8.5132469999999998</v>
      </c>
    </row>
    <row r="668" spans="1:9" x14ac:dyDescent="0.25">
      <c r="A668">
        <v>667</v>
      </c>
      <c r="B668">
        <v>87.15989900000001</v>
      </c>
      <c r="C668">
        <v>8.4874229999999997</v>
      </c>
    </row>
    <row r="669" spans="1:9" x14ac:dyDescent="0.25">
      <c r="A669">
        <v>668</v>
      </c>
    </row>
    <row r="670" spans="1:9" x14ac:dyDescent="0.25">
      <c r="A670">
        <v>669</v>
      </c>
      <c r="D670">
        <v>98.195776000000009</v>
      </c>
      <c r="E670">
        <v>7.0193810000000001</v>
      </c>
    </row>
    <row r="671" spans="1:9" x14ac:dyDescent="0.25">
      <c r="A671">
        <v>670</v>
      </c>
      <c r="D671">
        <v>98.180567000000011</v>
      </c>
      <c r="E671">
        <v>7.0165470000000001</v>
      </c>
    </row>
    <row r="672" spans="1:9" x14ac:dyDescent="0.25">
      <c r="A672">
        <v>671</v>
      </c>
      <c r="D672">
        <v>98.163868000000008</v>
      </c>
      <c r="E672">
        <v>6.9974230000000004</v>
      </c>
      <c r="F672">
        <v>88.330774000000005</v>
      </c>
      <c r="G672">
        <v>8.7147939999999995</v>
      </c>
    </row>
    <row r="673" spans="1:9" x14ac:dyDescent="0.25">
      <c r="A673">
        <v>672</v>
      </c>
      <c r="D673">
        <v>98.170002000000011</v>
      </c>
      <c r="E673">
        <v>6.9712889999999996</v>
      </c>
      <c r="F673">
        <v>88.366856000000013</v>
      </c>
      <c r="G673">
        <v>8.653969</v>
      </c>
    </row>
    <row r="674" spans="1:9" x14ac:dyDescent="0.25">
      <c r="A674">
        <v>673</v>
      </c>
      <c r="D674">
        <v>98.200775000000007</v>
      </c>
      <c r="E674">
        <v>6.9751539999999999</v>
      </c>
      <c r="F674">
        <v>88.34</v>
      </c>
      <c r="G674">
        <v>8.6451550000000008</v>
      </c>
    </row>
    <row r="675" spans="1:9" x14ac:dyDescent="0.25">
      <c r="A675">
        <v>674</v>
      </c>
      <c r="D675">
        <v>98.165207000000009</v>
      </c>
      <c r="E675">
        <v>6.9580929999999999</v>
      </c>
      <c r="F675">
        <v>88.260569000000004</v>
      </c>
      <c r="G675">
        <v>8.6263400000000008</v>
      </c>
    </row>
    <row r="676" spans="1:9" x14ac:dyDescent="0.25">
      <c r="A676">
        <v>675</v>
      </c>
      <c r="D676">
        <v>98.193403000000004</v>
      </c>
      <c r="E676">
        <v>6.9864439999999997</v>
      </c>
      <c r="F676">
        <v>88.22917600000001</v>
      </c>
      <c r="G676">
        <v>8.5841239999999992</v>
      </c>
    </row>
    <row r="677" spans="1:9" x14ac:dyDescent="0.25">
      <c r="A677">
        <v>676</v>
      </c>
      <c r="D677">
        <v>98.220364000000004</v>
      </c>
      <c r="E677">
        <v>6.9937630000000004</v>
      </c>
      <c r="F677">
        <v>88.228352000000001</v>
      </c>
      <c r="G677">
        <v>8.6564949999999996</v>
      </c>
    </row>
    <row r="678" spans="1:9" x14ac:dyDescent="0.25">
      <c r="A678">
        <v>677</v>
      </c>
      <c r="D678">
        <v>98.207267999999999</v>
      </c>
      <c r="E678">
        <v>6.9858770000000003</v>
      </c>
      <c r="F678">
        <v>88.264075000000005</v>
      </c>
      <c r="G678">
        <v>8.6922680000000003</v>
      </c>
    </row>
    <row r="679" spans="1:9" x14ac:dyDescent="0.25">
      <c r="A679">
        <v>678</v>
      </c>
      <c r="D679">
        <v>98.195776000000009</v>
      </c>
      <c r="E679">
        <v>7.0193810000000001</v>
      </c>
      <c r="F679">
        <v>88.285414000000003</v>
      </c>
      <c r="G679">
        <v>8.6427829999999997</v>
      </c>
    </row>
    <row r="680" spans="1:9" x14ac:dyDescent="0.25">
      <c r="A680">
        <v>679</v>
      </c>
      <c r="F680">
        <v>88.330774000000005</v>
      </c>
      <c r="G680">
        <v>8.7147939999999995</v>
      </c>
    </row>
    <row r="681" spans="1:9" x14ac:dyDescent="0.25">
      <c r="A681">
        <v>680</v>
      </c>
    </row>
    <row r="682" spans="1:9" x14ac:dyDescent="0.25">
      <c r="A682">
        <v>681</v>
      </c>
    </row>
    <row r="683" spans="1:9" x14ac:dyDescent="0.25">
      <c r="A683">
        <v>682</v>
      </c>
      <c r="H683">
        <v>99.250208000000001</v>
      </c>
      <c r="I683">
        <v>6.5381960000000001</v>
      </c>
    </row>
    <row r="684" spans="1:9" x14ac:dyDescent="0.25">
      <c r="A684">
        <v>683</v>
      </c>
      <c r="H684">
        <v>99.239744000000002</v>
      </c>
      <c r="I684">
        <v>6.5603090000000002</v>
      </c>
    </row>
    <row r="685" spans="1:9" x14ac:dyDescent="0.25">
      <c r="A685">
        <v>684</v>
      </c>
      <c r="B685">
        <v>113.333922</v>
      </c>
      <c r="C685">
        <v>9.4313920000000007</v>
      </c>
      <c r="H685">
        <v>99.239124000000004</v>
      </c>
      <c r="I685">
        <v>6.5430409999999997</v>
      </c>
    </row>
    <row r="686" spans="1:9" x14ac:dyDescent="0.25">
      <c r="A686">
        <v>685</v>
      </c>
      <c r="B686">
        <v>113.43340500000001</v>
      </c>
      <c r="C686">
        <v>9.4139180000000007</v>
      </c>
      <c r="H686">
        <v>99.231186000000008</v>
      </c>
      <c r="I686">
        <v>6.574484</v>
      </c>
    </row>
    <row r="687" spans="1:9" x14ac:dyDescent="0.25">
      <c r="A687">
        <v>686</v>
      </c>
      <c r="B687">
        <v>113.40201400000001</v>
      </c>
      <c r="C687">
        <v>9.4179379999999995</v>
      </c>
      <c r="H687">
        <v>99.221238999999997</v>
      </c>
      <c r="I687">
        <v>6.5786600000000002</v>
      </c>
    </row>
    <row r="688" spans="1:9" x14ac:dyDescent="0.25">
      <c r="A688">
        <v>687</v>
      </c>
      <c r="B688">
        <v>113.39077600000002</v>
      </c>
      <c r="C688">
        <v>9.4312889999999996</v>
      </c>
      <c r="H688">
        <v>99.195570000000004</v>
      </c>
      <c r="I688">
        <v>6.578144</v>
      </c>
    </row>
    <row r="689" spans="1:9" x14ac:dyDescent="0.25">
      <c r="A689">
        <v>688</v>
      </c>
      <c r="B689">
        <v>113.38902100000001</v>
      </c>
      <c r="C689">
        <v>9.4262890000000006</v>
      </c>
      <c r="H689">
        <v>99.256394</v>
      </c>
      <c r="I689">
        <v>6.5796390000000002</v>
      </c>
    </row>
    <row r="690" spans="1:9" x14ac:dyDescent="0.25">
      <c r="A690">
        <v>689</v>
      </c>
      <c r="B690">
        <v>113.40134300000001</v>
      </c>
      <c r="C690">
        <v>9.4019080000000006</v>
      </c>
      <c r="H690">
        <v>99.268919000000011</v>
      </c>
      <c r="I690">
        <v>6.7125260000000004</v>
      </c>
    </row>
    <row r="691" spans="1:9" x14ac:dyDescent="0.25">
      <c r="A691">
        <v>690</v>
      </c>
      <c r="B691">
        <v>113.41319900000001</v>
      </c>
      <c r="C691">
        <v>9.4052579999999999</v>
      </c>
      <c r="H691">
        <v>99.250208000000001</v>
      </c>
      <c r="I691">
        <v>6.5381960000000001</v>
      </c>
    </row>
    <row r="692" spans="1:9" x14ac:dyDescent="0.25">
      <c r="A692">
        <v>691</v>
      </c>
      <c r="B692">
        <v>113.394125</v>
      </c>
      <c r="C692">
        <v>9.4248969999999996</v>
      </c>
    </row>
    <row r="693" spans="1:9" x14ac:dyDescent="0.25">
      <c r="A693">
        <v>692</v>
      </c>
      <c r="B693">
        <v>113.333922</v>
      </c>
      <c r="C693">
        <v>9.4313920000000007</v>
      </c>
    </row>
    <row r="694" spans="1:9" x14ac:dyDescent="0.25">
      <c r="A694">
        <v>693</v>
      </c>
      <c r="B694">
        <v>113.333922</v>
      </c>
      <c r="C694">
        <v>9.4313920000000007</v>
      </c>
    </row>
    <row r="695" spans="1:9" x14ac:dyDescent="0.25">
      <c r="A695">
        <v>694</v>
      </c>
    </row>
    <row r="696" spans="1:9" x14ac:dyDescent="0.25">
      <c r="A696">
        <v>695</v>
      </c>
      <c r="D696">
        <v>124.72990200000001</v>
      </c>
      <c r="E696">
        <v>7.2768040000000003</v>
      </c>
    </row>
    <row r="697" spans="1:9" x14ac:dyDescent="0.25">
      <c r="A697">
        <v>696</v>
      </c>
      <c r="D697">
        <v>124.769846</v>
      </c>
      <c r="E697">
        <v>7.3642269999999996</v>
      </c>
    </row>
    <row r="698" spans="1:9" x14ac:dyDescent="0.25">
      <c r="A698">
        <v>697</v>
      </c>
      <c r="D698">
        <v>124.79577500000001</v>
      </c>
      <c r="E698">
        <v>7.3162890000000003</v>
      </c>
      <c r="F698">
        <v>115.47860900000001</v>
      </c>
      <c r="G698">
        <v>9.6206189999999996</v>
      </c>
    </row>
    <row r="699" spans="1:9" x14ac:dyDescent="0.25">
      <c r="A699">
        <v>698</v>
      </c>
      <c r="D699">
        <v>124.77200900000001</v>
      </c>
      <c r="E699">
        <v>7.2692269999999999</v>
      </c>
      <c r="F699">
        <v>115.48721900000001</v>
      </c>
      <c r="G699">
        <v>9.6213920000000002</v>
      </c>
    </row>
    <row r="700" spans="1:9" x14ac:dyDescent="0.25">
      <c r="A700">
        <v>699</v>
      </c>
      <c r="D700">
        <v>124.76835500000001</v>
      </c>
      <c r="E700">
        <v>7.3324220000000002</v>
      </c>
      <c r="F700">
        <v>115.47778500000001</v>
      </c>
      <c r="G700">
        <v>9.617578</v>
      </c>
    </row>
    <row r="701" spans="1:9" x14ac:dyDescent="0.25">
      <c r="A701">
        <v>700</v>
      </c>
      <c r="D701">
        <v>124.787577</v>
      </c>
      <c r="E701">
        <v>7.3316489999999996</v>
      </c>
      <c r="F701">
        <v>115.46448700000002</v>
      </c>
      <c r="G701">
        <v>9.627732</v>
      </c>
    </row>
    <row r="702" spans="1:9" x14ac:dyDescent="0.25">
      <c r="A702">
        <v>701</v>
      </c>
      <c r="D702">
        <v>124.76227</v>
      </c>
      <c r="E702">
        <v>7.3124739999999999</v>
      </c>
      <c r="F702">
        <v>115.42613800000001</v>
      </c>
      <c r="G702">
        <v>9.6313410000000008</v>
      </c>
    </row>
    <row r="703" spans="1:9" x14ac:dyDescent="0.25">
      <c r="A703">
        <v>702</v>
      </c>
      <c r="D703">
        <v>124.94170600000001</v>
      </c>
      <c r="E703">
        <v>7.3930420000000003</v>
      </c>
      <c r="F703">
        <v>115.414332</v>
      </c>
      <c r="G703">
        <v>9.6229899999999997</v>
      </c>
    </row>
    <row r="704" spans="1:9" x14ac:dyDescent="0.25">
      <c r="A704">
        <v>703</v>
      </c>
      <c r="D704">
        <v>124.72990200000001</v>
      </c>
      <c r="E704">
        <v>7.2768040000000003</v>
      </c>
      <c r="F704">
        <v>115.44314800000001</v>
      </c>
      <c r="G704">
        <v>9.6122680000000003</v>
      </c>
    </row>
    <row r="705" spans="1:9" x14ac:dyDescent="0.25">
      <c r="A705">
        <v>704</v>
      </c>
      <c r="F705">
        <v>115.47618700000001</v>
      </c>
      <c r="G705">
        <v>9.639227</v>
      </c>
    </row>
    <row r="706" spans="1:9" x14ac:dyDescent="0.25">
      <c r="A706">
        <v>705</v>
      </c>
      <c r="F706">
        <v>115.47860900000001</v>
      </c>
      <c r="G706">
        <v>9.6206189999999996</v>
      </c>
    </row>
    <row r="707" spans="1:9" x14ac:dyDescent="0.25">
      <c r="A707">
        <v>706</v>
      </c>
      <c r="H707">
        <v>125.255774</v>
      </c>
      <c r="I707">
        <v>7.1478349999999997</v>
      </c>
    </row>
    <row r="708" spans="1:9" x14ac:dyDescent="0.25">
      <c r="A708">
        <v>707</v>
      </c>
      <c r="H708">
        <v>125.27356200000001</v>
      </c>
      <c r="I708">
        <v>7.0808759999999999</v>
      </c>
    </row>
    <row r="709" spans="1:9" x14ac:dyDescent="0.25">
      <c r="A709">
        <v>708</v>
      </c>
      <c r="H709">
        <v>125.30505600000001</v>
      </c>
      <c r="I709">
        <v>7.1094840000000001</v>
      </c>
    </row>
    <row r="710" spans="1:9" x14ac:dyDescent="0.25">
      <c r="A710">
        <v>709</v>
      </c>
      <c r="B710">
        <v>137.80134000000001</v>
      </c>
      <c r="C710">
        <v>8.5777319999999992</v>
      </c>
      <c r="H710">
        <v>125.29263500000002</v>
      </c>
      <c r="I710">
        <v>7.1121650000000001</v>
      </c>
    </row>
    <row r="711" spans="1:9" x14ac:dyDescent="0.25">
      <c r="A711">
        <v>710</v>
      </c>
      <c r="B711">
        <v>137.80134000000001</v>
      </c>
      <c r="C711">
        <v>8.5777319999999992</v>
      </c>
      <c r="H711">
        <v>125.26258300000001</v>
      </c>
      <c r="I711">
        <v>7.1115469999999998</v>
      </c>
    </row>
    <row r="712" spans="1:9" x14ac:dyDescent="0.25">
      <c r="A712">
        <v>711</v>
      </c>
      <c r="B712">
        <v>137.80134000000001</v>
      </c>
      <c r="C712">
        <v>8.5777319999999992</v>
      </c>
      <c r="H712">
        <v>125.26763400000002</v>
      </c>
      <c r="I712">
        <v>7.1340719999999997</v>
      </c>
    </row>
    <row r="713" spans="1:9" x14ac:dyDescent="0.25">
      <c r="A713">
        <v>712</v>
      </c>
      <c r="B713">
        <v>137.80134000000001</v>
      </c>
      <c r="C713">
        <v>8.5777319999999992</v>
      </c>
      <c r="H713">
        <v>125.31639300000001</v>
      </c>
      <c r="I713">
        <v>7.0678869999999998</v>
      </c>
    </row>
    <row r="714" spans="1:9" x14ac:dyDescent="0.25">
      <c r="A714">
        <v>713</v>
      </c>
      <c r="B714">
        <v>137.80134000000001</v>
      </c>
      <c r="C714">
        <v>8.5777319999999992</v>
      </c>
      <c r="H714">
        <v>125.255774</v>
      </c>
      <c r="I714">
        <v>7.1478349999999997</v>
      </c>
    </row>
    <row r="715" spans="1:9" x14ac:dyDescent="0.25">
      <c r="A715">
        <v>714</v>
      </c>
      <c r="B715">
        <v>137.80134000000001</v>
      </c>
      <c r="C715">
        <v>8.5777319999999992</v>
      </c>
    </row>
    <row r="716" spans="1:9" x14ac:dyDescent="0.25">
      <c r="A716">
        <v>715</v>
      </c>
      <c r="B716">
        <v>137.80134000000001</v>
      </c>
      <c r="C716">
        <v>8.5777319999999992</v>
      </c>
    </row>
    <row r="717" spans="1:9" x14ac:dyDescent="0.25">
      <c r="A717">
        <v>716</v>
      </c>
      <c r="B717">
        <v>137.80134000000001</v>
      </c>
      <c r="C717">
        <v>8.5777319999999992</v>
      </c>
    </row>
    <row r="718" spans="1:9" x14ac:dyDescent="0.25">
      <c r="A718">
        <v>717</v>
      </c>
      <c r="B718">
        <v>137.80134000000001</v>
      </c>
      <c r="C718">
        <v>8.5777319999999992</v>
      </c>
      <c r="D718">
        <v>153.00504100000001</v>
      </c>
      <c r="E718">
        <v>7.496041</v>
      </c>
    </row>
    <row r="719" spans="1:9" x14ac:dyDescent="0.25">
      <c r="A719">
        <v>718</v>
      </c>
      <c r="D719">
        <v>153.049318</v>
      </c>
      <c r="E719">
        <v>7.5002240000000002</v>
      </c>
    </row>
    <row r="720" spans="1:9" x14ac:dyDescent="0.25">
      <c r="A720">
        <v>719</v>
      </c>
      <c r="D720">
        <v>153.02457800000002</v>
      </c>
      <c r="E720">
        <v>7.514405</v>
      </c>
    </row>
    <row r="721" spans="1:9" x14ac:dyDescent="0.25">
      <c r="A721">
        <v>720</v>
      </c>
      <c r="D721">
        <v>152.99387000000002</v>
      </c>
      <c r="E721">
        <v>7.4838500000000003</v>
      </c>
    </row>
    <row r="722" spans="1:9" x14ac:dyDescent="0.25">
      <c r="A722">
        <v>721</v>
      </c>
      <c r="D722">
        <v>152.95030800000001</v>
      </c>
      <c r="E722">
        <v>7.4751779999999997</v>
      </c>
    </row>
    <row r="723" spans="1:9" x14ac:dyDescent="0.25">
      <c r="A723">
        <v>722</v>
      </c>
      <c r="D723">
        <v>153.00606099999999</v>
      </c>
      <c r="E723">
        <v>7.4843599999999997</v>
      </c>
    </row>
    <row r="724" spans="1:9" x14ac:dyDescent="0.25">
      <c r="A724">
        <v>723</v>
      </c>
      <c r="D724">
        <v>152.94770600000001</v>
      </c>
      <c r="E724">
        <v>7.5026719999999996</v>
      </c>
    </row>
    <row r="725" spans="1:9" x14ac:dyDescent="0.25">
      <c r="A725">
        <v>724</v>
      </c>
      <c r="D725">
        <v>153.00504100000001</v>
      </c>
      <c r="E725">
        <v>7.496041</v>
      </c>
      <c r="F725">
        <v>150.848398</v>
      </c>
      <c r="G725">
        <v>8.9934840000000005</v>
      </c>
    </row>
    <row r="726" spans="1:9" x14ac:dyDescent="0.25">
      <c r="A726">
        <v>725</v>
      </c>
      <c r="D726">
        <v>153.00504100000001</v>
      </c>
      <c r="E726">
        <v>7.496041</v>
      </c>
      <c r="F726">
        <v>150.80606</v>
      </c>
      <c r="G726">
        <v>8.9643580000000007</v>
      </c>
    </row>
    <row r="727" spans="1:9" x14ac:dyDescent="0.25">
      <c r="A727">
        <v>726</v>
      </c>
      <c r="F727">
        <v>150.71526299999999</v>
      </c>
      <c r="G727">
        <v>8.9847110000000008</v>
      </c>
    </row>
    <row r="728" spans="1:9" x14ac:dyDescent="0.25">
      <c r="A728">
        <v>727</v>
      </c>
      <c r="F728">
        <v>150.68302499999999</v>
      </c>
      <c r="G728">
        <v>8.9851690000000008</v>
      </c>
      <c r="H728">
        <v>153.29370599999999</v>
      </c>
      <c r="I728">
        <v>5.7098310000000003</v>
      </c>
    </row>
    <row r="729" spans="1:9" x14ac:dyDescent="0.25">
      <c r="A729">
        <v>728</v>
      </c>
      <c r="F729">
        <v>150.68006600000001</v>
      </c>
      <c r="G729">
        <v>8.9725190000000001</v>
      </c>
      <c r="H729">
        <v>153.371802</v>
      </c>
      <c r="I729">
        <v>5.7981290000000003</v>
      </c>
    </row>
    <row r="730" spans="1:9" x14ac:dyDescent="0.25">
      <c r="A730">
        <v>729</v>
      </c>
      <c r="F730">
        <v>150.50474500000001</v>
      </c>
      <c r="G730">
        <v>9.0261809999999993</v>
      </c>
      <c r="H730">
        <v>153.313548</v>
      </c>
      <c r="I730">
        <v>5.8585760000000002</v>
      </c>
    </row>
    <row r="731" spans="1:9" x14ac:dyDescent="0.25">
      <c r="A731">
        <v>730</v>
      </c>
      <c r="F731">
        <v>150.42996499999998</v>
      </c>
      <c r="G731">
        <v>8.9790989999999997</v>
      </c>
      <c r="H731">
        <v>153.33436</v>
      </c>
      <c r="I731">
        <v>5.7835400000000003</v>
      </c>
    </row>
    <row r="732" spans="1:9" x14ac:dyDescent="0.25">
      <c r="A732">
        <v>731</v>
      </c>
      <c r="F732">
        <v>150.848398</v>
      </c>
      <c r="G732">
        <v>8.9934840000000005</v>
      </c>
      <c r="H732">
        <v>153.29120699999999</v>
      </c>
      <c r="I732">
        <v>5.7309999999999999</v>
      </c>
    </row>
    <row r="733" spans="1:9" x14ac:dyDescent="0.25">
      <c r="A733">
        <v>732</v>
      </c>
      <c r="F733">
        <v>150.848398</v>
      </c>
      <c r="G733">
        <v>8.9934840000000005</v>
      </c>
      <c r="H733">
        <v>153.26248800000002</v>
      </c>
      <c r="I733">
        <v>5.7896109999999998</v>
      </c>
    </row>
    <row r="734" spans="1:9" x14ac:dyDescent="0.25">
      <c r="A734">
        <v>733</v>
      </c>
      <c r="H734">
        <v>153.20148</v>
      </c>
      <c r="I734">
        <v>5.8041489999999998</v>
      </c>
    </row>
    <row r="735" spans="1:9" x14ac:dyDescent="0.25">
      <c r="A735">
        <v>734</v>
      </c>
      <c r="H735">
        <v>153.19913400000002</v>
      </c>
      <c r="I735">
        <v>5.8245009999999997</v>
      </c>
    </row>
    <row r="736" spans="1:9" x14ac:dyDescent="0.25">
      <c r="A736">
        <v>735</v>
      </c>
      <c r="H736">
        <v>153.29370599999999</v>
      </c>
      <c r="I736">
        <v>5.7098310000000003</v>
      </c>
    </row>
    <row r="737" spans="1:9" x14ac:dyDescent="0.25">
      <c r="A737">
        <v>736</v>
      </c>
      <c r="B737">
        <v>168.00732500000001</v>
      </c>
      <c r="C737">
        <v>7.5758710000000002</v>
      </c>
      <c r="H737">
        <v>153.29370599999999</v>
      </c>
      <c r="I737">
        <v>5.7098310000000003</v>
      </c>
    </row>
    <row r="738" spans="1:9" x14ac:dyDescent="0.25">
      <c r="A738">
        <v>737</v>
      </c>
      <c r="B738">
        <v>168.01140700000002</v>
      </c>
      <c r="C738">
        <v>7.6238710000000003</v>
      </c>
    </row>
    <row r="739" spans="1:9" x14ac:dyDescent="0.25">
      <c r="A739">
        <v>738</v>
      </c>
      <c r="B739">
        <v>167.96866</v>
      </c>
      <c r="C739">
        <v>7.6448359999999997</v>
      </c>
    </row>
    <row r="740" spans="1:9" x14ac:dyDescent="0.25">
      <c r="A740">
        <v>739</v>
      </c>
      <c r="B740">
        <v>167.97253699999999</v>
      </c>
      <c r="C740">
        <v>7.6375929999999999</v>
      </c>
    </row>
    <row r="741" spans="1:9" x14ac:dyDescent="0.25">
      <c r="A741">
        <v>740</v>
      </c>
      <c r="B741">
        <v>167.914334</v>
      </c>
      <c r="C741">
        <v>7.6452960000000001</v>
      </c>
    </row>
    <row r="742" spans="1:9" x14ac:dyDescent="0.25">
      <c r="A742">
        <v>741</v>
      </c>
      <c r="B742">
        <v>167.896176</v>
      </c>
      <c r="C742">
        <v>7.6687089999999998</v>
      </c>
    </row>
    <row r="743" spans="1:9" x14ac:dyDescent="0.25">
      <c r="A743">
        <v>742</v>
      </c>
      <c r="B743">
        <v>167.98794100000001</v>
      </c>
      <c r="C743">
        <v>7.6891129999999999</v>
      </c>
    </row>
    <row r="744" spans="1:9" x14ac:dyDescent="0.25">
      <c r="A744">
        <v>743</v>
      </c>
      <c r="B744">
        <v>168.00732500000001</v>
      </c>
      <c r="C744">
        <v>7.5758710000000002</v>
      </c>
      <c r="D744">
        <v>175.16920400000001</v>
      </c>
      <c r="E744">
        <v>5.8995369999999996</v>
      </c>
    </row>
    <row r="745" spans="1:9" x14ac:dyDescent="0.25">
      <c r="A745">
        <v>744</v>
      </c>
      <c r="D745">
        <v>175.171651</v>
      </c>
      <c r="E745">
        <v>5.8823470000000002</v>
      </c>
    </row>
    <row r="746" spans="1:9" x14ac:dyDescent="0.25">
      <c r="A746">
        <v>745</v>
      </c>
      <c r="D746">
        <v>175.196595</v>
      </c>
      <c r="E746">
        <v>5.8444459999999996</v>
      </c>
    </row>
    <row r="747" spans="1:9" x14ac:dyDescent="0.25">
      <c r="A747">
        <v>746</v>
      </c>
      <c r="D747">
        <v>175.18823</v>
      </c>
      <c r="E747">
        <v>5.8768370000000001</v>
      </c>
    </row>
    <row r="748" spans="1:9" x14ac:dyDescent="0.25">
      <c r="A748">
        <v>747</v>
      </c>
      <c r="D748">
        <v>175.19649200000001</v>
      </c>
      <c r="E748">
        <v>5.8326120000000001</v>
      </c>
    </row>
    <row r="749" spans="1:9" x14ac:dyDescent="0.25">
      <c r="A749">
        <v>748</v>
      </c>
      <c r="D749">
        <v>175.231944</v>
      </c>
      <c r="E749">
        <v>5.8667369999999996</v>
      </c>
    </row>
    <row r="750" spans="1:9" x14ac:dyDescent="0.25">
      <c r="A750">
        <v>749</v>
      </c>
      <c r="D750">
        <v>175.18501600000002</v>
      </c>
      <c r="E750">
        <v>5.8074130000000004</v>
      </c>
      <c r="F750">
        <v>172.93369999999999</v>
      </c>
      <c r="G750">
        <v>8.375705</v>
      </c>
    </row>
    <row r="751" spans="1:9" x14ac:dyDescent="0.25">
      <c r="A751">
        <v>750</v>
      </c>
      <c r="D751">
        <v>175.16920400000001</v>
      </c>
      <c r="E751">
        <v>5.8995369999999996</v>
      </c>
      <c r="F751">
        <v>172.98022</v>
      </c>
      <c r="G751">
        <v>8.3233180000000004</v>
      </c>
    </row>
    <row r="752" spans="1:9" x14ac:dyDescent="0.25">
      <c r="A752">
        <v>751</v>
      </c>
      <c r="F752">
        <v>172.960477</v>
      </c>
      <c r="G752">
        <v>8.3542290000000001</v>
      </c>
      <c r="H752">
        <v>175.18685099999999</v>
      </c>
      <c r="I752">
        <v>5.2777269999999996</v>
      </c>
    </row>
    <row r="753" spans="1:9" x14ac:dyDescent="0.25">
      <c r="A753">
        <v>752</v>
      </c>
      <c r="F753">
        <v>172.886718</v>
      </c>
      <c r="G753">
        <v>8.3530049999999996</v>
      </c>
      <c r="H753">
        <v>175.21480500000001</v>
      </c>
      <c r="I753">
        <v>5.2403370000000002</v>
      </c>
    </row>
    <row r="754" spans="1:9" x14ac:dyDescent="0.25">
      <c r="A754">
        <v>753</v>
      </c>
      <c r="F754">
        <v>172.90804</v>
      </c>
      <c r="G754">
        <v>8.3634620000000002</v>
      </c>
      <c r="H754">
        <v>175.188739</v>
      </c>
      <c r="I754">
        <v>5.2719630000000004</v>
      </c>
    </row>
    <row r="755" spans="1:9" x14ac:dyDescent="0.25">
      <c r="A755">
        <v>754</v>
      </c>
      <c r="F755">
        <v>172.92150599999999</v>
      </c>
      <c r="G755">
        <v>8.3543319999999994</v>
      </c>
      <c r="H755">
        <v>175.201797</v>
      </c>
      <c r="I755">
        <v>5.2712490000000001</v>
      </c>
    </row>
    <row r="756" spans="1:9" x14ac:dyDescent="0.25">
      <c r="A756">
        <v>755</v>
      </c>
      <c r="F756">
        <v>172.886922</v>
      </c>
      <c r="G756">
        <v>8.2536380000000005</v>
      </c>
      <c r="H756">
        <v>175.15461500000001</v>
      </c>
      <c r="I756">
        <v>5.2627819999999996</v>
      </c>
    </row>
    <row r="757" spans="1:9" x14ac:dyDescent="0.25">
      <c r="A757">
        <v>756</v>
      </c>
      <c r="F757">
        <v>172.896716</v>
      </c>
      <c r="G757">
        <v>8.2910799999999991</v>
      </c>
      <c r="H757">
        <v>175.10605200000001</v>
      </c>
      <c r="I757">
        <v>5.2701269999999996</v>
      </c>
    </row>
    <row r="758" spans="1:9" x14ac:dyDescent="0.25">
      <c r="A758">
        <v>757</v>
      </c>
      <c r="F758">
        <v>172.93369999999999</v>
      </c>
      <c r="G758">
        <v>8.375705</v>
      </c>
      <c r="H758">
        <v>175.12033600000001</v>
      </c>
      <c r="I758">
        <v>5.2654339999999999</v>
      </c>
    </row>
    <row r="759" spans="1:9" x14ac:dyDescent="0.25">
      <c r="A759">
        <v>758</v>
      </c>
      <c r="B759">
        <v>193.930194</v>
      </c>
      <c r="C759">
        <v>7.1361160000000003</v>
      </c>
      <c r="H759">
        <v>175.176852</v>
      </c>
      <c r="I759">
        <v>5.1945819999999996</v>
      </c>
    </row>
    <row r="760" spans="1:9" x14ac:dyDescent="0.25">
      <c r="A760">
        <v>759</v>
      </c>
      <c r="B760">
        <v>194.016402</v>
      </c>
      <c r="C760">
        <v>7.0998989999999997</v>
      </c>
      <c r="H760">
        <v>175.18685099999999</v>
      </c>
      <c r="I760">
        <v>5.2777269999999996</v>
      </c>
    </row>
    <row r="761" spans="1:9" x14ac:dyDescent="0.25">
      <c r="A761">
        <v>760</v>
      </c>
      <c r="B761">
        <v>193.96248500000002</v>
      </c>
      <c r="C761">
        <v>7.1237719999999998</v>
      </c>
    </row>
    <row r="762" spans="1:9" x14ac:dyDescent="0.25">
      <c r="A762">
        <v>761</v>
      </c>
      <c r="B762">
        <v>193.94024200000001</v>
      </c>
      <c r="C762">
        <v>7.0776079999999997</v>
      </c>
    </row>
    <row r="763" spans="1:9" x14ac:dyDescent="0.25">
      <c r="A763">
        <v>762</v>
      </c>
      <c r="B763">
        <v>193.93682799999999</v>
      </c>
      <c r="C763">
        <v>7.0982669999999999</v>
      </c>
    </row>
    <row r="764" spans="1:9" x14ac:dyDescent="0.25">
      <c r="A764">
        <v>763</v>
      </c>
      <c r="B764">
        <v>193.92402200000001</v>
      </c>
      <c r="C764">
        <v>7.1622329999999996</v>
      </c>
    </row>
    <row r="765" spans="1:9" x14ac:dyDescent="0.25">
      <c r="A765">
        <v>764</v>
      </c>
      <c r="B765">
        <v>193.92534599999999</v>
      </c>
      <c r="C765">
        <v>7.1300970000000001</v>
      </c>
      <c r="D765">
        <v>198.92211500000002</v>
      </c>
      <c r="E765">
        <v>4.9976839999999996</v>
      </c>
    </row>
    <row r="766" spans="1:9" x14ac:dyDescent="0.25">
      <c r="A766">
        <v>765</v>
      </c>
      <c r="B766">
        <v>193.98441600000001</v>
      </c>
      <c r="C766">
        <v>7.146522</v>
      </c>
      <c r="D766">
        <v>199.00296299999999</v>
      </c>
      <c r="E766">
        <v>5.017118</v>
      </c>
    </row>
    <row r="767" spans="1:9" x14ac:dyDescent="0.25">
      <c r="A767">
        <v>766</v>
      </c>
      <c r="B767">
        <v>193.982989</v>
      </c>
      <c r="C767">
        <v>7.2057950000000002</v>
      </c>
      <c r="D767">
        <v>198.982562</v>
      </c>
      <c r="E767">
        <v>5.0180879999999997</v>
      </c>
    </row>
    <row r="768" spans="1:9" x14ac:dyDescent="0.25">
      <c r="A768">
        <v>767</v>
      </c>
      <c r="B768">
        <v>193.930194</v>
      </c>
      <c r="C768">
        <v>7.1361160000000003</v>
      </c>
      <c r="D768">
        <v>199.00413800000001</v>
      </c>
      <c r="E768">
        <v>4.9888589999999997</v>
      </c>
    </row>
    <row r="769" spans="1:9" x14ac:dyDescent="0.25">
      <c r="A769">
        <v>768</v>
      </c>
      <c r="D769">
        <v>198.99633299999999</v>
      </c>
      <c r="E769">
        <v>4.9773310000000004</v>
      </c>
    </row>
    <row r="770" spans="1:9" x14ac:dyDescent="0.25">
      <c r="A770">
        <v>769</v>
      </c>
      <c r="D770">
        <v>198.975978</v>
      </c>
      <c r="E770">
        <v>4.9856959999999999</v>
      </c>
    </row>
    <row r="771" spans="1:9" x14ac:dyDescent="0.25">
      <c r="A771">
        <v>770</v>
      </c>
      <c r="D771">
        <v>198.92211500000002</v>
      </c>
      <c r="E771">
        <v>4.9976839999999996</v>
      </c>
    </row>
    <row r="772" spans="1:9" x14ac:dyDescent="0.25">
      <c r="A772">
        <v>771</v>
      </c>
      <c r="D772">
        <v>198.92211500000002</v>
      </c>
      <c r="E772">
        <v>4.9976839999999996</v>
      </c>
      <c r="F772">
        <v>198.591365</v>
      </c>
      <c r="G772">
        <v>7.75007</v>
      </c>
    </row>
    <row r="773" spans="1:9" x14ac:dyDescent="0.25">
      <c r="A773">
        <v>772</v>
      </c>
      <c r="F773">
        <v>198.63477599999999</v>
      </c>
      <c r="G773">
        <v>7.6476930000000003</v>
      </c>
      <c r="H773">
        <v>198.70476100000002</v>
      </c>
      <c r="I773">
        <v>4.3307310000000001</v>
      </c>
    </row>
    <row r="774" spans="1:9" x14ac:dyDescent="0.25">
      <c r="A774">
        <v>773</v>
      </c>
      <c r="F774">
        <v>198.64890600000001</v>
      </c>
      <c r="G774">
        <v>7.6325430000000001</v>
      </c>
      <c r="H774">
        <v>198.739192</v>
      </c>
      <c r="I774">
        <v>4.3635299999999999</v>
      </c>
    </row>
    <row r="775" spans="1:9" x14ac:dyDescent="0.25">
      <c r="A775">
        <v>774</v>
      </c>
      <c r="F775">
        <v>198.644519</v>
      </c>
      <c r="G775">
        <v>7.6588130000000003</v>
      </c>
      <c r="H775">
        <v>198.75026199999999</v>
      </c>
      <c r="I775">
        <v>4.3511860000000002</v>
      </c>
    </row>
    <row r="776" spans="1:9" x14ac:dyDescent="0.25">
      <c r="A776">
        <v>775</v>
      </c>
      <c r="F776">
        <v>198.640083</v>
      </c>
      <c r="G776">
        <v>7.7084460000000004</v>
      </c>
      <c r="H776">
        <v>198.77102200000002</v>
      </c>
      <c r="I776">
        <v>4.3004819999999997</v>
      </c>
    </row>
    <row r="777" spans="1:9" x14ac:dyDescent="0.25">
      <c r="A777">
        <v>776</v>
      </c>
      <c r="F777">
        <v>198.60998499999999</v>
      </c>
      <c r="G777">
        <v>7.7154340000000001</v>
      </c>
      <c r="H777">
        <v>198.79647700000001</v>
      </c>
      <c r="I777">
        <v>4.2914019999999997</v>
      </c>
    </row>
    <row r="778" spans="1:9" x14ac:dyDescent="0.25">
      <c r="A778">
        <v>777</v>
      </c>
      <c r="F778">
        <v>198.644622</v>
      </c>
      <c r="G778">
        <v>7.7025290000000002</v>
      </c>
      <c r="H778">
        <v>198.81693200000001</v>
      </c>
      <c r="I778">
        <v>4.2917079999999999</v>
      </c>
    </row>
    <row r="779" spans="1:9" x14ac:dyDescent="0.25">
      <c r="A779">
        <v>778</v>
      </c>
      <c r="F779">
        <v>198.65824000000001</v>
      </c>
      <c r="G779">
        <v>7.7119140000000002</v>
      </c>
      <c r="H779">
        <v>198.77627899999999</v>
      </c>
      <c r="I779">
        <v>4.3129799999999996</v>
      </c>
    </row>
    <row r="780" spans="1:9" x14ac:dyDescent="0.25">
      <c r="A780">
        <v>779</v>
      </c>
      <c r="F780">
        <v>198.60472799999999</v>
      </c>
      <c r="G780">
        <v>7.693041</v>
      </c>
      <c r="H780">
        <v>198.744292</v>
      </c>
      <c r="I780">
        <v>4.3351689999999996</v>
      </c>
    </row>
    <row r="781" spans="1:9" x14ac:dyDescent="0.25">
      <c r="A781">
        <v>780</v>
      </c>
      <c r="H781">
        <v>198.756023</v>
      </c>
      <c r="I781">
        <v>4.349043</v>
      </c>
    </row>
    <row r="782" spans="1:9" x14ac:dyDescent="0.25">
      <c r="A782">
        <v>781</v>
      </c>
    </row>
    <row r="783" spans="1:9" x14ac:dyDescent="0.25">
      <c r="A783">
        <v>782</v>
      </c>
      <c r="B783">
        <v>216.90025800000001</v>
      </c>
      <c r="C783">
        <v>8.2199489999999997</v>
      </c>
    </row>
    <row r="784" spans="1:9" x14ac:dyDescent="0.25">
      <c r="A784">
        <v>783</v>
      </c>
      <c r="B784">
        <v>216.98242300000001</v>
      </c>
      <c r="C784">
        <v>8.2174750000000003</v>
      </c>
    </row>
    <row r="785" spans="1:9" x14ac:dyDescent="0.25">
      <c r="A785">
        <v>784</v>
      </c>
      <c r="B785">
        <v>216.995</v>
      </c>
      <c r="C785">
        <v>8.2466500000000007</v>
      </c>
    </row>
    <row r="786" spans="1:9" x14ac:dyDescent="0.25">
      <c r="A786">
        <v>785</v>
      </c>
      <c r="B786">
        <v>216.998299</v>
      </c>
      <c r="C786">
        <v>8.2308760000000003</v>
      </c>
      <c r="D786">
        <v>220.44077300000001</v>
      </c>
      <c r="E786">
        <v>6.2627319999999997</v>
      </c>
    </row>
    <row r="787" spans="1:9" x14ac:dyDescent="0.25">
      <c r="A787">
        <v>786</v>
      </c>
      <c r="B787">
        <v>217.05067</v>
      </c>
      <c r="C787">
        <v>8.188815</v>
      </c>
      <c r="D787">
        <v>220.35665</v>
      </c>
      <c r="E787">
        <v>6.2955670000000001</v>
      </c>
    </row>
    <row r="788" spans="1:9" x14ac:dyDescent="0.25">
      <c r="A788">
        <v>787</v>
      </c>
      <c r="B788">
        <v>217.01221699999999</v>
      </c>
      <c r="C788">
        <v>8.1989180000000008</v>
      </c>
      <c r="D788">
        <v>220.354691</v>
      </c>
      <c r="E788">
        <v>6.2945359999999999</v>
      </c>
    </row>
    <row r="789" spans="1:9" x14ac:dyDescent="0.25">
      <c r="A789">
        <v>788</v>
      </c>
      <c r="B789">
        <v>217.00933000000001</v>
      </c>
      <c r="C789">
        <v>8.2041749999999993</v>
      </c>
      <c r="D789">
        <v>220.42221699999999</v>
      </c>
      <c r="E789">
        <v>6.2807219999999999</v>
      </c>
    </row>
    <row r="790" spans="1:9" x14ac:dyDescent="0.25">
      <c r="A790">
        <v>789</v>
      </c>
      <c r="B790">
        <v>216.87273199999998</v>
      </c>
      <c r="C790">
        <v>8.2907729999999997</v>
      </c>
      <c r="D790">
        <v>220.349794</v>
      </c>
      <c r="E790">
        <v>6.2579380000000002</v>
      </c>
    </row>
    <row r="791" spans="1:9" x14ac:dyDescent="0.25">
      <c r="A791">
        <v>790</v>
      </c>
      <c r="B791">
        <v>216.90025800000001</v>
      </c>
      <c r="C791">
        <v>8.2199489999999997</v>
      </c>
      <c r="D791">
        <v>220.44077300000001</v>
      </c>
      <c r="E791">
        <v>6.2627319999999997</v>
      </c>
    </row>
    <row r="792" spans="1:9" x14ac:dyDescent="0.25">
      <c r="A792">
        <v>791</v>
      </c>
      <c r="D792">
        <v>220.44077300000001</v>
      </c>
      <c r="E792">
        <v>6.2627319999999997</v>
      </c>
    </row>
    <row r="793" spans="1:9" x14ac:dyDescent="0.25">
      <c r="A793">
        <v>792</v>
      </c>
      <c r="D793">
        <v>220.26097899999999</v>
      </c>
      <c r="E793">
        <v>6.25</v>
      </c>
    </row>
    <row r="794" spans="1:9" x14ac:dyDescent="0.25">
      <c r="A794">
        <v>793</v>
      </c>
      <c r="D794">
        <v>220.44077300000001</v>
      </c>
      <c r="E794">
        <v>6.2627319999999997</v>
      </c>
    </row>
    <row r="795" spans="1:9" x14ac:dyDescent="0.25">
      <c r="A795">
        <v>794</v>
      </c>
      <c r="F795">
        <v>220.98799</v>
      </c>
      <c r="G795">
        <v>8.5222160000000002</v>
      </c>
    </row>
    <row r="796" spans="1:9" x14ac:dyDescent="0.25">
      <c r="A796">
        <v>795</v>
      </c>
      <c r="F796">
        <v>221.014948</v>
      </c>
      <c r="G796">
        <v>8.5003100000000007</v>
      </c>
    </row>
    <row r="797" spans="1:9" x14ac:dyDescent="0.25">
      <c r="A797">
        <v>796</v>
      </c>
      <c r="F797">
        <v>221.00056799999999</v>
      </c>
      <c r="G797">
        <v>8.5084029999999995</v>
      </c>
      <c r="H797">
        <v>221.36165</v>
      </c>
      <c r="I797">
        <v>5.5924740000000002</v>
      </c>
    </row>
    <row r="798" spans="1:9" x14ac:dyDescent="0.25">
      <c r="A798">
        <v>797</v>
      </c>
      <c r="F798">
        <v>220.97644399999999</v>
      </c>
      <c r="G798">
        <v>8.4987630000000003</v>
      </c>
      <c r="H798">
        <v>221.29469</v>
      </c>
      <c r="I798">
        <v>5.6619080000000004</v>
      </c>
    </row>
    <row r="799" spans="1:9" x14ac:dyDescent="0.25">
      <c r="A799">
        <v>798</v>
      </c>
      <c r="F799">
        <v>220.91499999999999</v>
      </c>
      <c r="G799">
        <v>8.4739179999999994</v>
      </c>
      <c r="H799">
        <v>221.25778399999999</v>
      </c>
      <c r="I799">
        <v>5.6613920000000002</v>
      </c>
    </row>
    <row r="800" spans="1:9" x14ac:dyDescent="0.25">
      <c r="A800">
        <v>799</v>
      </c>
      <c r="F800">
        <v>220.91938199999998</v>
      </c>
      <c r="G800">
        <v>8.5160830000000001</v>
      </c>
      <c r="H800">
        <v>221.238247</v>
      </c>
      <c r="I800">
        <v>5.6308759999999998</v>
      </c>
    </row>
    <row r="801" spans="1:9" x14ac:dyDescent="0.25">
      <c r="A801">
        <v>800</v>
      </c>
      <c r="F801">
        <v>220.89809299999999</v>
      </c>
      <c r="G801">
        <v>8.4995370000000001</v>
      </c>
      <c r="H801">
        <v>221.23067</v>
      </c>
      <c r="I801">
        <v>5.5926799999999997</v>
      </c>
    </row>
    <row r="802" spans="1:9" x14ac:dyDescent="0.25">
      <c r="A802">
        <v>801</v>
      </c>
      <c r="F802">
        <v>220.83598000000001</v>
      </c>
      <c r="G802">
        <v>8.5357219999999998</v>
      </c>
      <c r="H802">
        <v>221.245464</v>
      </c>
      <c r="I802">
        <v>5.5936079999999997</v>
      </c>
    </row>
    <row r="803" spans="1:9" x14ac:dyDescent="0.25">
      <c r="A803">
        <v>802</v>
      </c>
      <c r="B803">
        <v>237.640466</v>
      </c>
      <c r="C803">
        <v>8.3124230000000008</v>
      </c>
      <c r="F803">
        <v>220.88154599999999</v>
      </c>
      <c r="G803">
        <v>8.5441240000000001</v>
      </c>
      <c r="H803">
        <v>221.27453600000001</v>
      </c>
      <c r="I803">
        <v>5.5354640000000002</v>
      </c>
    </row>
    <row r="804" spans="1:9" x14ac:dyDescent="0.25">
      <c r="A804">
        <v>803</v>
      </c>
      <c r="B804">
        <v>237.73773299999999</v>
      </c>
      <c r="C804">
        <v>8.3021650000000005</v>
      </c>
      <c r="F804">
        <v>220.98799</v>
      </c>
      <c r="G804">
        <v>8.5222160000000002</v>
      </c>
      <c r="H804">
        <v>221.22386699999998</v>
      </c>
      <c r="I804">
        <v>5.5271650000000001</v>
      </c>
    </row>
    <row r="805" spans="1:9" x14ac:dyDescent="0.25">
      <c r="A805">
        <v>804</v>
      </c>
      <c r="B805">
        <v>237.75273300000001</v>
      </c>
      <c r="C805">
        <v>8.2934020000000004</v>
      </c>
      <c r="H805">
        <v>221.36165</v>
      </c>
      <c r="I805">
        <v>5.5924740000000002</v>
      </c>
    </row>
    <row r="806" spans="1:9" x14ac:dyDescent="0.25">
      <c r="A806">
        <v>805</v>
      </c>
      <c r="B806">
        <v>237.73546300000001</v>
      </c>
      <c r="C806">
        <v>8.2976810000000008</v>
      </c>
    </row>
    <row r="807" spans="1:9" x14ac:dyDescent="0.25">
      <c r="A807">
        <v>806</v>
      </c>
      <c r="B807">
        <v>237.697835</v>
      </c>
      <c r="C807">
        <v>8.2855159999999994</v>
      </c>
    </row>
    <row r="808" spans="1:9" x14ac:dyDescent="0.25">
      <c r="A808">
        <v>807</v>
      </c>
      <c r="B808">
        <v>237.68814599999999</v>
      </c>
      <c r="C808">
        <v>8.3174740000000007</v>
      </c>
    </row>
    <row r="809" spans="1:9" x14ac:dyDescent="0.25">
      <c r="A809">
        <v>808</v>
      </c>
      <c r="B809">
        <v>237.664434</v>
      </c>
      <c r="C809">
        <v>8.3269079999999995</v>
      </c>
      <c r="D809">
        <v>243.3133</v>
      </c>
      <c r="E809">
        <v>5.5764430000000003</v>
      </c>
    </row>
    <row r="810" spans="1:9" x14ac:dyDescent="0.25">
      <c r="A810">
        <v>809</v>
      </c>
      <c r="B810">
        <v>237.65804</v>
      </c>
      <c r="C810">
        <v>8.3008240000000004</v>
      </c>
      <c r="D810">
        <v>243.31814500000002</v>
      </c>
      <c r="E810">
        <v>5.6232480000000002</v>
      </c>
    </row>
    <row r="811" spans="1:9" x14ac:dyDescent="0.25">
      <c r="A811">
        <v>810</v>
      </c>
      <c r="B811">
        <v>237.68860899999999</v>
      </c>
      <c r="C811">
        <v>8.2879900000000006</v>
      </c>
      <c r="D811">
        <v>243.32881499999999</v>
      </c>
      <c r="E811">
        <v>5.6005669999999999</v>
      </c>
    </row>
    <row r="812" spans="1:9" x14ac:dyDescent="0.25">
      <c r="A812">
        <v>811</v>
      </c>
      <c r="B812">
        <v>237.640466</v>
      </c>
      <c r="C812">
        <v>8.3124230000000008</v>
      </c>
      <c r="D812">
        <v>243.314075</v>
      </c>
      <c r="E812">
        <v>5.5866490000000004</v>
      </c>
    </row>
    <row r="813" spans="1:9" x14ac:dyDescent="0.25">
      <c r="A813">
        <v>812</v>
      </c>
      <c r="D813">
        <v>243.31066799999999</v>
      </c>
      <c r="E813">
        <v>5.5961340000000002</v>
      </c>
    </row>
    <row r="814" spans="1:9" x14ac:dyDescent="0.25">
      <c r="A814">
        <v>813</v>
      </c>
      <c r="D814">
        <v>243.33763099999999</v>
      </c>
      <c r="E814">
        <v>5.5754130000000002</v>
      </c>
    </row>
    <row r="815" spans="1:9" x14ac:dyDescent="0.25">
      <c r="A815">
        <v>814</v>
      </c>
      <c r="D815">
        <v>243.29221699999999</v>
      </c>
      <c r="E815">
        <v>5.5865980000000004</v>
      </c>
    </row>
    <row r="816" spans="1:9" x14ac:dyDescent="0.25">
      <c r="A816">
        <v>815</v>
      </c>
      <c r="D816">
        <v>243.28680700000001</v>
      </c>
      <c r="E816">
        <v>5.5463399999999998</v>
      </c>
    </row>
    <row r="817" spans="1:9" x14ac:dyDescent="0.25">
      <c r="A817">
        <v>816</v>
      </c>
      <c r="D817">
        <v>243.39433199999999</v>
      </c>
      <c r="E817">
        <v>5.6228350000000002</v>
      </c>
    </row>
    <row r="818" spans="1:9" x14ac:dyDescent="0.25">
      <c r="A818">
        <v>817</v>
      </c>
      <c r="D818">
        <v>243.3133</v>
      </c>
      <c r="E818">
        <v>5.5764430000000003</v>
      </c>
    </row>
    <row r="819" spans="1:9" x14ac:dyDescent="0.25">
      <c r="A819">
        <v>818</v>
      </c>
      <c r="F819">
        <v>243.019588</v>
      </c>
      <c r="G819">
        <v>7.9959790000000002</v>
      </c>
    </row>
    <row r="820" spans="1:9" x14ac:dyDescent="0.25">
      <c r="A820">
        <v>819</v>
      </c>
      <c r="F820">
        <v>243.039073</v>
      </c>
      <c r="G820">
        <v>7.9667009999999996</v>
      </c>
    </row>
    <row r="821" spans="1:9" x14ac:dyDescent="0.25">
      <c r="A821">
        <v>820</v>
      </c>
      <c r="F821">
        <v>243.01283599999999</v>
      </c>
      <c r="G821">
        <v>7.9303100000000004</v>
      </c>
      <c r="H821">
        <v>244.29479499999999</v>
      </c>
      <c r="I821">
        <v>4.5686080000000002</v>
      </c>
    </row>
    <row r="822" spans="1:9" x14ac:dyDescent="0.25">
      <c r="A822">
        <v>821</v>
      </c>
      <c r="F822">
        <v>242.933921</v>
      </c>
      <c r="G822">
        <v>7.8992269999999998</v>
      </c>
      <c r="H822">
        <v>244.340362</v>
      </c>
      <c r="I822">
        <v>4.5826799999999999</v>
      </c>
    </row>
    <row r="823" spans="1:9" x14ac:dyDescent="0.25">
      <c r="A823">
        <v>822</v>
      </c>
      <c r="F823">
        <v>242.97216700000001</v>
      </c>
      <c r="G823">
        <v>7.9331969999999998</v>
      </c>
      <c r="H823">
        <v>244.337219</v>
      </c>
      <c r="I823">
        <v>4.5954119999999996</v>
      </c>
    </row>
    <row r="824" spans="1:9" x14ac:dyDescent="0.25">
      <c r="A824">
        <v>823</v>
      </c>
      <c r="F824">
        <v>242.99221699999998</v>
      </c>
      <c r="G824">
        <v>7.9579899999999997</v>
      </c>
      <c r="H824">
        <v>244.37412599999999</v>
      </c>
      <c r="I824">
        <v>4.6025770000000001</v>
      </c>
    </row>
    <row r="825" spans="1:9" x14ac:dyDescent="0.25">
      <c r="A825">
        <v>824</v>
      </c>
      <c r="F825">
        <v>243.011596</v>
      </c>
      <c r="G825">
        <v>7.9754129999999996</v>
      </c>
      <c r="H825">
        <v>244.379897</v>
      </c>
      <c r="I825">
        <v>4.5710309999999996</v>
      </c>
    </row>
    <row r="826" spans="1:9" x14ac:dyDescent="0.25">
      <c r="A826">
        <v>825</v>
      </c>
      <c r="B826">
        <v>260.49598200000003</v>
      </c>
      <c r="C826">
        <v>6.75</v>
      </c>
      <c r="F826">
        <v>243.06618800000001</v>
      </c>
      <c r="G826">
        <v>7.9734030000000002</v>
      </c>
      <c r="H826">
        <v>244.355155</v>
      </c>
      <c r="I826">
        <v>4.5592779999999999</v>
      </c>
    </row>
    <row r="827" spans="1:9" x14ac:dyDescent="0.25">
      <c r="A827">
        <v>826</v>
      </c>
      <c r="B827">
        <v>260.50386700000001</v>
      </c>
      <c r="C827">
        <v>6.7831950000000001</v>
      </c>
      <c r="F827">
        <v>243.02809500000001</v>
      </c>
      <c r="G827">
        <v>7.9732479999999999</v>
      </c>
      <c r="H827">
        <v>244.359691</v>
      </c>
      <c r="I827">
        <v>4.5719070000000004</v>
      </c>
    </row>
    <row r="828" spans="1:9" x14ac:dyDescent="0.25">
      <c r="A828">
        <v>827</v>
      </c>
      <c r="B828">
        <v>260.54928100000001</v>
      </c>
      <c r="C828">
        <v>6.686134</v>
      </c>
      <c r="F828">
        <v>243.019588</v>
      </c>
      <c r="G828">
        <v>7.9959790000000002</v>
      </c>
      <c r="H828">
        <v>244.31752699999998</v>
      </c>
      <c r="I828">
        <v>4.5781450000000001</v>
      </c>
    </row>
    <row r="829" spans="1:9" x14ac:dyDescent="0.25">
      <c r="A829">
        <v>828</v>
      </c>
      <c r="B829">
        <v>260.57907399999999</v>
      </c>
      <c r="C829">
        <v>6.692062</v>
      </c>
      <c r="H829">
        <v>244.29876300000001</v>
      </c>
      <c r="I829">
        <v>4.567062</v>
      </c>
    </row>
    <row r="830" spans="1:9" x14ac:dyDescent="0.25">
      <c r="A830">
        <v>829</v>
      </c>
      <c r="B830">
        <v>260.54711500000002</v>
      </c>
      <c r="C830">
        <v>6.7411859999999999</v>
      </c>
      <c r="H830">
        <v>244.36061799999999</v>
      </c>
      <c r="I830">
        <v>4.4582470000000001</v>
      </c>
    </row>
    <row r="831" spans="1:9" x14ac:dyDescent="0.25">
      <c r="A831">
        <v>830</v>
      </c>
      <c r="B831">
        <v>260.57778500000001</v>
      </c>
      <c r="C831">
        <v>6.7343299999999999</v>
      </c>
      <c r="H831">
        <v>244.29479499999999</v>
      </c>
      <c r="I831">
        <v>4.5686080000000002</v>
      </c>
    </row>
    <row r="832" spans="1:9" x14ac:dyDescent="0.25">
      <c r="A832">
        <v>831</v>
      </c>
      <c r="B832">
        <v>260.53489999999999</v>
      </c>
      <c r="C832">
        <v>6.7568549999999998</v>
      </c>
    </row>
    <row r="833" spans="1:11" x14ac:dyDescent="0.25">
      <c r="A833">
        <v>832</v>
      </c>
      <c r="B833">
        <v>260.48938299999998</v>
      </c>
      <c r="C833">
        <v>6.75</v>
      </c>
      <c r="D833">
        <v>264.750564</v>
      </c>
      <c r="E833">
        <v>4.4760819999999999</v>
      </c>
    </row>
    <row r="834" spans="1:11" x14ac:dyDescent="0.25">
      <c r="A834">
        <v>833</v>
      </c>
      <c r="B834">
        <v>260.507476</v>
      </c>
      <c r="C834">
        <v>6.7632989999999999</v>
      </c>
      <c r="D834">
        <v>264.72128600000002</v>
      </c>
      <c r="E834">
        <v>4.4910310000000004</v>
      </c>
    </row>
    <row r="835" spans="1:11" x14ac:dyDescent="0.25">
      <c r="A835">
        <v>834</v>
      </c>
      <c r="B835">
        <v>260.53412600000001</v>
      </c>
      <c r="C835">
        <v>6.7698460000000003</v>
      </c>
      <c r="D835">
        <v>264.757991</v>
      </c>
      <c r="E835">
        <v>4.496289</v>
      </c>
    </row>
    <row r="836" spans="1:11" x14ac:dyDescent="0.25">
      <c r="A836">
        <v>835</v>
      </c>
      <c r="B836">
        <v>260.55835300000001</v>
      </c>
      <c r="C836">
        <v>6.7846909999999996</v>
      </c>
      <c r="D836">
        <v>264.750564</v>
      </c>
      <c r="E836">
        <v>4.4760819999999999</v>
      </c>
    </row>
    <row r="837" spans="1:11" x14ac:dyDescent="0.25">
      <c r="A837">
        <v>836</v>
      </c>
      <c r="B837">
        <v>260.58845500000001</v>
      </c>
      <c r="C837">
        <v>6.8209790000000003</v>
      </c>
      <c r="D837">
        <v>264.72618799999998</v>
      </c>
      <c r="E837">
        <v>4.4665980000000003</v>
      </c>
    </row>
    <row r="838" spans="1:11" x14ac:dyDescent="0.25">
      <c r="A838">
        <v>837</v>
      </c>
      <c r="B838">
        <v>260.49598200000003</v>
      </c>
      <c r="C838">
        <v>6.75</v>
      </c>
      <c r="D838">
        <v>264.70907499999998</v>
      </c>
      <c r="E838">
        <v>4.4595880000000001</v>
      </c>
    </row>
    <row r="839" spans="1:11" x14ac:dyDescent="0.25">
      <c r="A839">
        <v>838</v>
      </c>
      <c r="D839">
        <v>264.702113</v>
      </c>
      <c r="E839">
        <v>4.4776800000000003</v>
      </c>
    </row>
    <row r="840" spans="1:11" x14ac:dyDescent="0.25">
      <c r="A840">
        <v>839</v>
      </c>
      <c r="D840">
        <v>264.70685900000001</v>
      </c>
      <c r="E840">
        <v>4.4701029999999999</v>
      </c>
    </row>
    <row r="841" spans="1:11" x14ac:dyDescent="0.25">
      <c r="A841">
        <v>840</v>
      </c>
      <c r="D841">
        <v>264.71324500000003</v>
      </c>
      <c r="E841">
        <v>4.4707220000000003</v>
      </c>
    </row>
    <row r="842" spans="1:11" x14ac:dyDescent="0.25">
      <c r="A842">
        <v>841</v>
      </c>
      <c r="D842">
        <v>264.73329899999999</v>
      </c>
      <c r="E842">
        <v>4.4845360000000003</v>
      </c>
    </row>
    <row r="843" spans="1:11" x14ac:dyDescent="0.25">
      <c r="A843">
        <v>842</v>
      </c>
      <c r="D843">
        <v>264.86670199999998</v>
      </c>
      <c r="E843">
        <v>4.5910310000000001</v>
      </c>
      <c r="F843">
        <v>263.03520900000001</v>
      </c>
      <c r="G843">
        <v>7.0377840000000003</v>
      </c>
    </row>
    <row r="844" spans="1:11" x14ac:dyDescent="0.25">
      <c r="A844">
        <v>843</v>
      </c>
      <c r="D844">
        <v>264.750564</v>
      </c>
      <c r="E844">
        <v>4.4760819999999999</v>
      </c>
      <c r="F844">
        <v>263.03211499999998</v>
      </c>
      <c r="G844">
        <v>7.1008250000000004</v>
      </c>
    </row>
    <row r="845" spans="1:11" x14ac:dyDescent="0.25">
      <c r="A845">
        <v>844</v>
      </c>
      <c r="D845">
        <v>264.750564</v>
      </c>
      <c r="E845">
        <v>4.4760819999999999</v>
      </c>
      <c r="F845">
        <v>263.00453900000002</v>
      </c>
      <c r="G845">
        <v>7.0470620000000004</v>
      </c>
    </row>
    <row r="846" spans="1:11" x14ac:dyDescent="0.25">
      <c r="A846">
        <v>845</v>
      </c>
      <c r="F846">
        <v>263.01959199999999</v>
      </c>
      <c r="G846">
        <v>7.0703610000000001</v>
      </c>
    </row>
    <row r="847" spans="1:11" x14ac:dyDescent="0.25">
      <c r="A847">
        <v>846</v>
      </c>
      <c r="F847">
        <v>263.03520900000001</v>
      </c>
      <c r="G847">
        <v>7.0377840000000003</v>
      </c>
      <c r="H847">
        <v>264.76742100000001</v>
      </c>
      <c r="I847">
        <v>3.9908250000000001</v>
      </c>
      <c r="J847">
        <v>236.01963899999998</v>
      </c>
      <c r="K847">
        <v>14.175257999999999</v>
      </c>
    </row>
    <row r="848" spans="1:11" x14ac:dyDescent="0.25">
      <c r="A848">
        <v>847</v>
      </c>
    </row>
    <row r="849" spans="1:1" x14ac:dyDescent="0.25">
      <c r="A849">
        <v>848</v>
      </c>
    </row>
    <row r="850" spans="1:1" x14ac:dyDescent="0.25">
      <c r="A850">
        <v>849</v>
      </c>
    </row>
    <row r="851" spans="1:1" x14ac:dyDescent="0.25">
      <c r="A851">
        <v>850</v>
      </c>
    </row>
    <row r="852" spans="1:1" x14ac:dyDescent="0.25">
      <c r="A852">
        <v>851</v>
      </c>
    </row>
    <row r="853" spans="1:1" x14ac:dyDescent="0.25">
      <c r="A853">
        <v>852</v>
      </c>
    </row>
    <row r="854" spans="1:1" x14ac:dyDescent="0.25">
      <c r="A854">
        <v>853</v>
      </c>
    </row>
    <row r="855" spans="1:1" x14ac:dyDescent="0.25">
      <c r="A855">
        <v>854</v>
      </c>
    </row>
    <row r="856" spans="1:1" x14ac:dyDescent="0.25">
      <c r="A856">
        <v>855</v>
      </c>
    </row>
    <row r="857" spans="1:1" x14ac:dyDescent="0.25">
      <c r="A857">
        <v>856</v>
      </c>
    </row>
    <row r="858" spans="1:1" x14ac:dyDescent="0.25">
      <c r="A858">
        <v>857</v>
      </c>
    </row>
    <row r="859" spans="1:1" x14ac:dyDescent="0.25">
      <c r="A859">
        <v>858</v>
      </c>
    </row>
    <row r="860" spans="1:1" x14ac:dyDescent="0.25">
      <c r="A860">
        <v>859</v>
      </c>
    </row>
    <row r="861" spans="1:1" x14ac:dyDescent="0.25">
      <c r="A861">
        <v>860</v>
      </c>
    </row>
    <row r="862" spans="1:1" x14ac:dyDescent="0.25">
      <c r="A862">
        <v>861</v>
      </c>
    </row>
    <row r="863" spans="1:1" x14ac:dyDescent="0.25">
      <c r="A863">
        <v>862</v>
      </c>
    </row>
    <row r="864" spans="1:1" x14ac:dyDescent="0.25">
      <c r="A864">
        <v>863</v>
      </c>
    </row>
    <row r="865" spans="1:11" x14ac:dyDescent="0.25">
      <c r="A865">
        <v>864</v>
      </c>
    </row>
    <row r="866" spans="1:11" x14ac:dyDescent="0.25">
      <c r="A866">
        <v>865</v>
      </c>
    </row>
    <row r="867" spans="1:11" x14ac:dyDescent="0.25">
      <c r="A867">
        <v>866</v>
      </c>
    </row>
    <row r="868" spans="1:11" x14ac:dyDescent="0.25">
      <c r="A868">
        <v>867</v>
      </c>
    </row>
    <row r="869" spans="1:11" x14ac:dyDescent="0.25">
      <c r="A869">
        <v>868</v>
      </c>
    </row>
    <row r="870" spans="1:11" x14ac:dyDescent="0.25">
      <c r="A870">
        <v>869</v>
      </c>
    </row>
    <row r="871" spans="1:11" x14ac:dyDescent="0.25">
      <c r="A871">
        <v>870</v>
      </c>
    </row>
    <row r="872" spans="1:11" x14ac:dyDescent="0.25">
      <c r="A872">
        <v>871</v>
      </c>
    </row>
    <row r="873" spans="1:11" x14ac:dyDescent="0.25">
      <c r="A873">
        <v>872</v>
      </c>
    </row>
    <row r="874" spans="1:11" x14ac:dyDescent="0.25">
      <c r="A874">
        <v>873</v>
      </c>
    </row>
    <row r="875" spans="1:11" x14ac:dyDescent="0.25">
      <c r="A875">
        <v>874</v>
      </c>
    </row>
    <row r="876" spans="1:11" x14ac:dyDescent="0.25">
      <c r="A876">
        <v>875</v>
      </c>
    </row>
    <row r="877" spans="1:11" x14ac:dyDescent="0.25">
      <c r="A877">
        <v>876</v>
      </c>
    </row>
    <row r="878" spans="1:11" x14ac:dyDescent="0.25">
      <c r="A878">
        <v>877</v>
      </c>
    </row>
    <row r="879" spans="1:11" x14ac:dyDescent="0.25">
      <c r="A879">
        <v>878</v>
      </c>
    </row>
    <row r="880" spans="1:11" x14ac:dyDescent="0.25">
      <c r="A880">
        <v>879</v>
      </c>
      <c r="J880">
        <v>235.890672</v>
      </c>
      <c r="K880">
        <v>14.304124</v>
      </c>
    </row>
    <row r="881" spans="1:9" x14ac:dyDescent="0.25">
      <c r="A881">
        <v>880</v>
      </c>
      <c r="B881">
        <v>244.51402200000001</v>
      </c>
      <c r="C881">
        <v>8.2980929999999997</v>
      </c>
    </row>
    <row r="882" spans="1:9" x14ac:dyDescent="0.25">
      <c r="A882">
        <v>881</v>
      </c>
      <c r="B882">
        <v>244.519126</v>
      </c>
      <c r="C882">
        <v>8.3114950000000007</v>
      </c>
    </row>
    <row r="883" spans="1:9" x14ac:dyDescent="0.25">
      <c r="A883">
        <v>882</v>
      </c>
      <c r="B883">
        <v>244.560981</v>
      </c>
      <c r="C883">
        <v>8.2941749999999992</v>
      </c>
    </row>
    <row r="884" spans="1:9" x14ac:dyDescent="0.25">
      <c r="A884">
        <v>883</v>
      </c>
      <c r="B884">
        <v>244.56211400000001</v>
      </c>
      <c r="C884">
        <v>8.3090209999999995</v>
      </c>
    </row>
    <row r="885" spans="1:9" x14ac:dyDescent="0.25">
      <c r="A885">
        <v>884</v>
      </c>
      <c r="B885">
        <v>244.54500100000001</v>
      </c>
      <c r="C885">
        <v>8.3104119999999995</v>
      </c>
    </row>
    <row r="886" spans="1:9" x14ac:dyDescent="0.25">
      <c r="A886">
        <v>885</v>
      </c>
      <c r="B886">
        <v>244.50324899999998</v>
      </c>
      <c r="C886">
        <v>8.2687109999999997</v>
      </c>
      <c r="D886">
        <v>238.42479299999999</v>
      </c>
      <c r="E886">
        <v>9.9710830000000001</v>
      </c>
    </row>
    <row r="887" spans="1:9" x14ac:dyDescent="0.25">
      <c r="A887">
        <v>886</v>
      </c>
      <c r="B887">
        <v>244.48046399999998</v>
      </c>
      <c r="C887">
        <v>8.2869589999999995</v>
      </c>
      <c r="D887">
        <v>238.42463799999999</v>
      </c>
      <c r="E887">
        <v>9.9601550000000003</v>
      </c>
    </row>
    <row r="888" spans="1:9" x14ac:dyDescent="0.25">
      <c r="A888">
        <v>887</v>
      </c>
      <c r="B888">
        <v>244.51402200000001</v>
      </c>
      <c r="C888">
        <v>8.2980929999999997</v>
      </c>
      <c r="D888">
        <v>238.43087700000001</v>
      </c>
      <c r="E888">
        <v>9.9649999999999999</v>
      </c>
    </row>
    <row r="889" spans="1:9" x14ac:dyDescent="0.25">
      <c r="A889">
        <v>888</v>
      </c>
      <c r="D889">
        <v>238.412938</v>
      </c>
      <c r="E889">
        <v>9.9194849999999999</v>
      </c>
    </row>
    <row r="890" spans="1:9" x14ac:dyDescent="0.25">
      <c r="A890">
        <v>889</v>
      </c>
      <c r="D890">
        <v>238.372525</v>
      </c>
      <c r="E890">
        <v>9.9647939999999995</v>
      </c>
    </row>
    <row r="891" spans="1:9" x14ac:dyDescent="0.25">
      <c r="A891">
        <v>890</v>
      </c>
      <c r="D891">
        <v>238.257114</v>
      </c>
      <c r="E891">
        <v>9.9526810000000001</v>
      </c>
      <c r="F891">
        <v>241.94598099999999</v>
      </c>
      <c r="G891">
        <v>6.4262370000000004</v>
      </c>
    </row>
    <row r="892" spans="1:9" x14ac:dyDescent="0.25">
      <c r="A892">
        <v>891</v>
      </c>
      <c r="D892">
        <v>238.42479299999999</v>
      </c>
      <c r="E892">
        <v>9.9710830000000001</v>
      </c>
      <c r="F892">
        <v>241.94917799999999</v>
      </c>
      <c r="G892">
        <v>6.4077320000000002</v>
      </c>
    </row>
    <row r="893" spans="1:9" x14ac:dyDescent="0.25">
      <c r="A893">
        <v>892</v>
      </c>
      <c r="F893">
        <v>241.97041400000001</v>
      </c>
      <c r="G893">
        <v>6.3394849999999998</v>
      </c>
      <c r="H893">
        <v>240.675206</v>
      </c>
      <c r="I893">
        <v>9.5602579999999993</v>
      </c>
    </row>
    <row r="894" spans="1:9" x14ac:dyDescent="0.25">
      <c r="A894">
        <v>893</v>
      </c>
      <c r="F894">
        <v>241.95907099999999</v>
      </c>
      <c r="G894">
        <v>6.3191759999999997</v>
      </c>
      <c r="H894">
        <v>240.73113599999999</v>
      </c>
      <c r="I894">
        <v>9.5518040000000006</v>
      </c>
    </row>
    <row r="895" spans="1:9" x14ac:dyDescent="0.25">
      <c r="A895">
        <v>894</v>
      </c>
      <c r="F895">
        <v>241.950309</v>
      </c>
      <c r="G895">
        <v>6.3913919999999997</v>
      </c>
      <c r="H895">
        <v>240.72324900000001</v>
      </c>
      <c r="I895">
        <v>9.5749479999999991</v>
      </c>
    </row>
    <row r="896" spans="1:9" x14ac:dyDescent="0.25">
      <c r="A896">
        <v>895</v>
      </c>
      <c r="F896">
        <v>241.95845499999999</v>
      </c>
      <c r="G896">
        <v>6.410825</v>
      </c>
      <c r="H896">
        <v>240.735465</v>
      </c>
      <c r="I896">
        <v>9.5712379999999992</v>
      </c>
    </row>
    <row r="897" spans="1:9" x14ac:dyDescent="0.25">
      <c r="A897">
        <v>896</v>
      </c>
      <c r="F897">
        <v>241.923404</v>
      </c>
      <c r="G897">
        <v>6.4311860000000003</v>
      </c>
      <c r="H897">
        <v>240.722373</v>
      </c>
      <c r="I897">
        <v>9.5931440000000006</v>
      </c>
    </row>
    <row r="898" spans="1:9" x14ac:dyDescent="0.25">
      <c r="A898">
        <v>897</v>
      </c>
      <c r="F898">
        <v>241.94598099999999</v>
      </c>
      <c r="G898">
        <v>6.4262370000000004</v>
      </c>
      <c r="H898">
        <v>240.70613599999999</v>
      </c>
      <c r="I898">
        <v>9.5655160000000006</v>
      </c>
    </row>
    <row r="899" spans="1:9" x14ac:dyDescent="0.25">
      <c r="A899">
        <v>898</v>
      </c>
      <c r="H899">
        <v>240.71427800000001</v>
      </c>
      <c r="I899">
        <v>9.5507740000000005</v>
      </c>
    </row>
    <row r="900" spans="1:9" x14ac:dyDescent="0.25">
      <c r="A900">
        <v>899</v>
      </c>
      <c r="H900">
        <v>240.675206</v>
      </c>
      <c r="I900">
        <v>9.5602579999999993</v>
      </c>
    </row>
    <row r="901" spans="1:9" x14ac:dyDescent="0.25">
      <c r="A901">
        <v>900</v>
      </c>
    </row>
    <row r="902" spans="1:9" x14ac:dyDescent="0.25">
      <c r="A902">
        <v>901</v>
      </c>
    </row>
    <row r="903" spans="1:9" x14ac:dyDescent="0.25">
      <c r="A903">
        <v>902</v>
      </c>
    </row>
    <row r="904" spans="1:9" x14ac:dyDescent="0.25">
      <c r="A904">
        <v>903</v>
      </c>
      <c r="D904">
        <v>219.12809300000001</v>
      </c>
      <c r="E904">
        <v>9.1496390000000005</v>
      </c>
    </row>
    <row r="905" spans="1:9" x14ac:dyDescent="0.25">
      <c r="A905">
        <v>904</v>
      </c>
      <c r="D905">
        <v>219.12809300000001</v>
      </c>
      <c r="E905">
        <v>9.1496390000000005</v>
      </c>
    </row>
    <row r="906" spans="1:9" x14ac:dyDescent="0.25">
      <c r="A906">
        <v>905</v>
      </c>
      <c r="B906">
        <v>216.16134</v>
      </c>
      <c r="C906">
        <v>6.8120099999999999</v>
      </c>
      <c r="D906">
        <v>219.013712</v>
      </c>
      <c r="E906">
        <v>9.1162890000000001</v>
      </c>
    </row>
    <row r="907" spans="1:9" x14ac:dyDescent="0.25">
      <c r="A907">
        <v>906</v>
      </c>
      <c r="B907">
        <v>216.16134</v>
      </c>
      <c r="C907">
        <v>6.8120099999999999</v>
      </c>
      <c r="D907">
        <v>219.023145</v>
      </c>
      <c r="E907">
        <v>9.1277840000000001</v>
      </c>
    </row>
    <row r="908" spans="1:9" x14ac:dyDescent="0.25">
      <c r="A908">
        <v>907</v>
      </c>
      <c r="B908">
        <v>216.174227</v>
      </c>
      <c r="C908">
        <v>6.7829379999999997</v>
      </c>
      <c r="D908">
        <v>218.94433000000001</v>
      </c>
      <c r="E908">
        <v>9.1202570000000005</v>
      </c>
    </row>
    <row r="909" spans="1:9" x14ac:dyDescent="0.25">
      <c r="A909">
        <v>908</v>
      </c>
      <c r="B909">
        <v>216.18809300000001</v>
      </c>
      <c r="C909">
        <v>6.8141239999999996</v>
      </c>
      <c r="D909">
        <v>218.876237</v>
      </c>
      <c r="E909">
        <v>9.0962890000000005</v>
      </c>
    </row>
    <row r="910" spans="1:9" x14ac:dyDescent="0.25">
      <c r="A910">
        <v>909</v>
      </c>
      <c r="B910">
        <v>216.17149499999999</v>
      </c>
      <c r="C910">
        <v>6.8444849999999997</v>
      </c>
      <c r="D910">
        <v>219.12809300000001</v>
      </c>
      <c r="E910">
        <v>9.1496390000000005</v>
      </c>
    </row>
    <row r="911" spans="1:9" x14ac:dyDescent="0.25">
      <c r="A911">
        <v>910</v>
      </c>
      <c r="B911">
        <v>216.28458799999999</v>
      </c>
      <c r="C911">
        <v>6.9886080000000002</v>
      </c>
    </row>
    <row r="912" spans="1:9" x14ac:dyDescent="0.25">
      <c r="A912">
        <v>911</v>
      </c>
      <c r="B912">
        <v>216.16134</v>
      </c>
      <c r="C912">
        <v>6.8120099999999999</v>
      </c>
    </row>
    <row r="913" spans="1:9" x14ac:dyDescent="0.25">
      <c r="A913">
        <v>912</v>
      </c>
      <c r="B913">
        <v>216.16134</v>
      </c>
      <c r="C913">
        <v>6.8333510000000004</v>
      </c>
      <c r="F913">
        <v>217.08515499999999</v>
      </c>
      <c r="G913">
        <v>6.8848969999999996</v>
      </c>
    </row>
    <row r="914" spans="1:9" x14ac:dyDescent="0.25">
      <c r="A914">
        <v>913</v>
      </c>
      <c r="F914">
        <v>217.060722</v>
      </c>
      <c r="G914">
        <v>6.9998459999999998</v>
      </c>
      <c r="H914">
        <v>216.29891799999999</v>
      </c>
      <c r="I914">
        <v>10.298093</v>
      </c>
    </row>
    <row r="915" spans="1:9" x14ac:dyDescent="0.25">
      <c r="A915">
        <v>914</v>
      </c>
      <c r="F915">
        <v>217.05732</v>
      </c>
      <c r="G915">
        <v>6.978402</v>
      </c>
      <c r="H915">
        <v>216.220361</v>
      </c>
      <c r="I915">
        <v>10.26469</v>
      </c>
    </row>
    <row r="916" spans="1:9" x14ac:dyDescent="0.25">
      <c r="A916">
        <v>915</v>
      </c>
      <c r="F916">
        <v>216.979175</v>
      </c>
      <c r="G916">
        <v>6.9046909999999997</v>
      </c>
      <c r="H916">
        <v>216.22299000000001</v>
      </c>
      <c r="I916">
        <v>10.22433</v>
      </c>
    </row>
    <row r="917" spans="1:9" x14ac:dyDescent="0.25">
      <c r="A917">
        <v>916</v>
      </c>
      <c r="F917">
        <v>217.058763</v>
      </c>
      <c r="G917">
        <v>6.9057729999999999</v>
      </c>
      <c r="H917">
        <v>216.21360799999999</v>
      </c>
      <c r="I917">
        <v>10.24536</v>
      </c>
    </row>
    <row r="918" spans="1:9" x14ac:dyDescent="0.25">
      <c r="A918">
        <v>917</v>
      </c>
      <c r="F918">
        <v>217.09556699999999</v>
      </c>
      <c r="G918">
        <v>6.896134</v>
      </c>
      <c r="H918">
        <v>216.25902099999999</v>
      </c>
      <c r="I918">
        <v>10.273558</v>
      </c>
    </row>
    <row r="919" spans="1:9" x14ac:dyDescent="0.25">
      <c r="A919">
        <v>918</v>
      </c>
      <c r="F919">
        <v>217.11917500000001</v>
      </c>
      <c r="G919">
        <v>6.85433</v>
      </c>
      <c r="H919">
        <v>216.28149500000001</v>
      </c>
      <c r="I919">
        <v>10.290876000000001</v>
      </c>
    </row>
    <row r="920" spans="1:9" x14ac:dyDescent="0.25">
      <c r="A920">
        <v>919</v>
      </c>
      <c r="D920">
        <v>199.27612199999999</v>
      </c>
      <c r="E920">
        <v>7.729768</v>
      </c>
      <c r="F920">
        <v>217.08515499999999</v>
      </c>
      <c r="G920">
        <v>6.8848969999999996</v>
      </c>
      <c r="H920">
        <v>216.242062</v>
      </c>
      <c r="I920">
        <v>10.307371</v>
      </c>
    </row>
    <row r="921" spans="1:9" x14ac:dyDescent="0.25">
      <c r="A921">
        <v>920</v>
      </c>
      <c r="D921">
        <v>199.27612199999999</v>
      </c>
      <c r="E921">
        <v>7.729768</v>
      </c>
      <c r="H921">
        <v>216.29891799999999</v>
      </c>
      <c r="I921">
        <v>10.298093</v>
      </c>
    </row>
    <row r="922" spans="1:9" x14ac:dyDescent="0.25">
      <c r="A922">
        <v>921</v>
      </c>
      <c r="D922">
        <v>199.36992900000001</v>
      </c>
      <c r="E922">
        <v>7.7190560000000001</v>
      </c>
    </row>
    <row r="923" spans="1:9" x14ac:dyDescent="0.25">
      <c r="A923">
        <v>922</v>
      </c>
      <c r="D923">
        <v>199.28923</v>
      </c>
      <c r="E923">
        <v>7.7062530000000002</v>
      </c>
    </row>
    <row r="924" spans="1:9" x14ac:dyDescent="0.25">
      <c r="A924">
        <v>923</v>
      </c>
      <c r="D924">
        <v>199.277343</v>
      </c>
      <c r="E924">
        <v>7.6892659999999999</v>
      </c>
    </row>
    <row r="925" spans="1:9" x14ac:dyDescent="0.25">
      <c r="A925">
        <v>924</v>
      </c>
      <c r="B925">
        <v>193.79476099999999</v>
      </c>
      <c r="C925">
        <v>5.3672490000000002</v>
      </c>
      <c r="D925">
        <v>199.27545499999999</v>
      </c>
      <c r="E925">
        <v>7.6748810000000001</v>
      </c>
    </row>
    <row r="926" spans="1:9" x14ac:dyDescent="0.25">
      <c r="A926">
        <v>925</v>
      </c>
      <c r="B926">
        <v>193.810168</v>
      </c>
      <c r="C926">
        <v>5.3892350000000002</v>
      </c>
      <c r="D926">
        <v>199.30524400000002</v>
      </c>
      <c r="E926">
        <v>7.6527940000000001</v>
      </c>
    </row>
    <row r="927" spans="1:9" x14ac:dyDescent="0.25">
      <c r="A927">
        <v>926</v>
      </c>
      <c r="B927">
        <v>193.79736600000001</v>
      </c>
      <c r="C927">
        <v>5.3763290000000001</v>
      </c>
      <c r="D927">
        <v>199.30703299999999</v>
      </c>
      <c r="E927">
        <v>7.6955400000000003</v>
      </c>
    </row>
    <row r="928" spans="1:9" x14ac:dyDescent="0.25">
      <c r="A928">
        <v>927</v>
      </c>
      <c r="B928">
        <v>193.79410100000001</v>
      </c>
      <c r="C928">
        <v>5.379645</v>
      </c>
      <c r="D928">
        <v>199.27612199999999</v>
      </c>
      <c r="E928">
        <v>7.729768</v>
      </c>
    </row>
    <row r="929" spans="1:9" x14ac:dyDescent="0.25">
      <c r="A929">
        <v>928</v>
      </c>
      <c r="B929">
        <v>193.782725</v>
      </c>
      <c r="C929">
        <v>5.362965</v>
      </c>
    </row>
    <row r="930" spans="1:9" x14ac:dyDescent="0.25">
      <c r="A930">
        <v>929</v>
      </c>
      <c r="B930">
        <v>193.79970900000001</v>
      </c>
      <c r="C930">
        <v>5.3533239999999997</v>
      </c>
    </row>
    <row r="931" spans="1:9" x14ac:dyDescent="0.25">
      <c r="A931">
        <v>930</v>
      </c>
      <c r="B931">
        <v>193.77777399999999</v>
      </c>
      <c r="C931">
        <v>5.4099449999999996</v>
      </c>
    </row>
    <row r="932" spans="1:9" x14ac:dyDescent="0.25">
      <c r="A932">
        <v>931</v>
      </c>
      <c r="B932">
        <v>193.81093100000001</v>
      </c>
      <c r="C932">
        <v>5.4087199999999998</v>
      </c>
    </row>
    <row r="933" spans="1:9" x14ac:dyDescent="0.25">
      <c r="A933">
        <v>932</v>
      </c>
      <c r="B933">
        <v>193.79476099999999</v>
      </c>
      <c r="C933">
        <v>5.3672490000000002</v>
      </c>
      <c r="F933">
        <v>195.69977499999999</v>
      </c>
      <c r="G933">
        <v>5.061191</v>
      </c>
      <c r="H933">
        <v>195.94834400000002</v>
      </c>
      <c r="I933">
        <v>9.1753850000000003</v>
      </c>
    </row>
    <row r="934" spans="1:9" x14ac:dyDescent="0.25">
      <c r="A934">
        <v>933</v>
      </c>
      <c r="F934">
        <v>195.63800000000001</v>
      </c>
      <c r="G934">
        <v>5.0882259999999997</v>
      </c>
      <c r="H934">
        <v>195.805621</v>
      </c>
      <c r="I934">
        <v>9.1699780000000004</v>
      </c>
    </row>
    <row r="935" spans="1:9" x14ac:dyDescent="0.25">
      <c r="A935">
        <v>934</v>
      </c>
      <c r="F935">
        <v>195.65177499999999</v>
      </c>
      <c r="G935">
        <v>5.0618030000000003</v>
      </c>
      <c r="H935">
        <v>195.838573</v>
      </c>
      <c r="I935">
        <v>9.1280990000000006</v>
      </c>
    </row>
    <row r="936" spans="1:9" x14ac:dyDescent="0.25">
      <c r="A936">
        <v>935</v>
      </c>
      <c r="F936">
        <v>195.62739099999999</v>
      </c>
      <c r="G936">
        <v>5.07986</v>
      </c>
      <c r="H936">
        <v>195.880504</v>
      </c>
      <c r="I936">
        <v>9.1498290000000004</v>
      </c>
    </row>
    <row r="937" spans="1:9" x14ac:dyDescent="0.25">
      <c r="A937">
        <v>936</v>
      </c>
      <c r="F937">
        <v>195.63677899999999</v>
      </c>
      <c r="G937">
        <v>5.0755759999999999</v>
      </c>
      <c r="H937">
        <v>195.89820399999999</v>
      </c>
      <c r="I937">
        <v>9.1258549999999996</v>
      </c>
    </row>
    <row r="938" spans="1:9" x14ac:dyDescent="0.25">
      <c r="A938">
        <v>937</v>
      </c>
      <c r="F938">
        <v>195.65498700000001</v>
      </c>
      <c r="G938">
        <v>5.0664959999999999</v>
      </c>
      <c r="H938">
        <v>195.838931</v>
      </c>
      <c r="I938">
        <v>9.1482980000000005</v>
      </c>
    </row>
    <row r="939" spans="1:9" x14ac:dyDescent="0.25">
      <c r="A939">
        <v>938</v>
      </c>
      <c r="F939">
        <v>195.689876</v>
      </c>
      <c r="G939">
        <v>5.0640980000000004</v>
      </c>
      <c r="H939">
        <v>195.88060300000001</v>
      </c>
      <c r="I939">
        <v>9.1424330000000005</v>
      </c>
    </row>
    <row r="940" spans="1:9" x14ac:dyDescent="0.25">
      <c r="A940">
        <v>939</v>
      </c>
      <c r="F940">
        <v>195.72803400000001</v>
      </c>
      <c r="G940">
        <v>5.0630269999999999</v>
      </c>
      <c r="H940">
        <v>195.88703100000001</v>
      </c>
      <c r="I940">
        <v>9.1126430000000003</v>
      </c>
    </row>
    <row r="941" spans="1:9" x14ac:dyDescent="0.25">
      <c r="A941">
        <v>940</v>
      </c>
      <c r="F941">
        <v>195.683707</v>
      </c>
      <c r="G941">
        <v>5.070373</v>
      </c>
      <c r="H941">
        <v>195.852092</v>
      </c>
      <c r="I941">
        <v>9.1382499999999993</v>
      </c>
    </row>
    <row r="942" spans="1:9" x14ac:dyDescent="0.25">
      <c r="A942">
        <v>941</v>
      </c>
      <c r="F942">
        <v>195.69977499999999</v>
      </c>
      <c r="G942">
        <v>5.061191</v>
      </c>
      <c r="H942">
        <v>195.94834400000002</v>
      </c>
      <c r="I942">
        <v>9.1753850000000003</v>
      </c>
    </row>
    <row r="943" spans="1:9" x14ac:dyDescent="0.25">
      <c r="A943">
        <v>942</v>
      </c>
    </row>
    <row r="944" spans="1:9" x14ac:dyDescent="0.25">
      <c r="A944">
        <v>943</v>
      </c>
      <c r="D944">
        <v>176.36512500000001</v>
      </c>
      <c r="E944">
        <v>8.5739289999999997</v>
      </c>
    </row>
    <row r="945" spans="1:9" x14ac:dyDescent="0.25">
      <c r="A945">
        <v>944</v>
      </c>
      <c r="D945">
        <v>176.37542999999999</v>
      </c>
      <c r="E945">
        <v>8.5367940000000004</v>
      </c>
    </row>
    <row r="946" spans="1:9" x14ac:dyDescent="0.25">
      <c r="A946">
        <v>945</v>
      </c>
      <c r="D946">
        <v>176.34987599999999</v>
      </c>
      <c r="E946">
        <v>8.6118799999999993</v>
      </c>
    </row>
    <row r="947" spans="1:9" x14ac:dyDescent="0.25">
      <c r="A947">
        <v>946</v>
      </c>
      <c r="D947">
        <v>176.37558300000001</v>
      </c>
      <c r="E947">
        <v>8.5743369999999999</v>
      </c>
    </row>
    <row r="948" spans="1:9" x14ac:dyDescent="0.25">
      <c r="A948">
        <v>947</v>
      </c>
      <c r="D948">
        <v>176.402669</v>
      </c>
      <c r="E948">
        <v>8.5805609999999994</v>
      </c>
    </row>
    <row r="949" spans="1:9" x14ac:dyDescent="0.25">
      <c r="A949">
        <v>948</v>
      </c>
      <c r="B949">
        <v>170.34408300000001</v>
      </c>
      <c r="C949">
        <v>6.5461359999999997</v>
      </c>
      <c r="D949">
        <v>176.342479</v>
      </c>
      <c r="E949">
        <v>8.5929040000000008</v>
      </c>
    </row>
    <row r="950" spans="1:9" x14ac:dyDescent="0.25">
      <c r="A950">
        <v>949</v>
      </c>
      <c r="B950">
        <v>170.29368700000001</v>
      </c>
      <c r="C950">
        <v>6.5723039999999999</v>
      </c>
      <c r="D950">
        <v>176.29998699999999</v>
      </c>
      <c r="E950">
        <v>8.6066769999999995</v>
      </c>
    </row>
    <row r="951" spans="1:9" x14ac:dyDescent="0.25">
      <c r="A951">
        <v>950</v>
      </c>
      <c r="B951">
        <v>170.315978</v>
      </c>
      <c r="C951">
        <v>6.5531759999999997</v>
      </c>
      <c r="D951">
        <v>176.36512500000001</v>
      </c>
      <c r="E951">
        <v>8.5739289999999997</v>
      </c>
    </row>
    <row r="952" spans="1:9" x14ac:dyDescent="0.25">
      <c r="A952">
        <v>951</v>
      </c>
      <c r="B952">
        <v>170.33311600000002</v>
      </c>
      <c r="C952">
        <v>6.5598070000000002</v>
      </c>
    </row>
    <row r="953" spans="1:9" x14ac:dyDescent="0.25">
      <c r="A953">
        <v>952</v>
      </c>
      <c r="B953">
        <v>170.356786</v>
      </c>
      <c r="C953">
        <v>6.5521560000000001</v>
      </c>
    </row>
    <row r="954" spans="1:9" x14ac:dyDescent="0.25">
      <c r="A954">
        <v>953</v>
      </c>
      <c r="B954">
        <v>170.360713</v>
      </c>
      <c r="C954">
        <v>6.5700609999999999</v>
      </c>
    </row>
    <row r="955" spans="1:9" x14ac:dyDescent="0.25">
      <c r="A955">
        <v>954</v>
      </c>
      <c r="B955">
        <v>170.34780799999999</v>
      </c>
      <c r="C955">
        <v>6.5825579999999997</v>
      </c>
    </row>
    <row r="956" spans="1:9" x14ac:dyDescent="0.25">
      <c r="A956">
        <v>955</v>
      </c>
      <c r="B956">
        <v>170.39361500000001</v>
      </c>
      <c r="C956">
        <v>6.5978089999999998</v>
      </c>
    </row>
    <row r="957" spans="1:9" x14ac:dyDescent="0.25">
      <c r="A957">
        <v>956</v>
      </c>
      <c r="B957">
        <v>170.34408300000001</v>
      </c>
      <c r="C957">
        <v>6.5461359999999997</v>
      </c>
      <c r="F957">
        <v>171.13845900000001</v>
      </c>
      <c r="G957">
        <v>5.5346130000000002</v>
      </c>
      <c r="H957">
        <v>172.722722</v>
      </c>
      <c r="I957">
        <v>8.8539720000000006</v>
      </c>
    </row>
    <row r="958" spans="1:9" x14ac:dyDescent="0.25">
      <c r="A958">
        <v>957</v>
      </c>
      <c r="F958">
        <v>171.19559000000001</v>
      </c>
      <c r="G958">
        <v>5.5182390000000003</v>
      </c>
      <c r="H958">
        <v>172.73241300000001</v>
      </c>
      <c r="I958">
        <v>8.8748869999999993</v>
      </c>
    </row>
    <row r="959" spans="1:9" x14ac:dyDescent="0.25">
      <c r="A959">
        <v>958</v>
      </c>
      <c r="F959">
        <v>171.14534500000002</v>
      </c>
      <c r="G959">
        <v>5.5040579999999997</v>
      </c>
      <c r="H959">
        <v>172.72221100000002</v>
      </c>
      <c r="I959">
        <v>8.8949839999999991</v>
      </c>
    </row>
    <row r="960" spans="1:9" x14ac:dyDescent="0.25">
      <c r="A960">
        <v>959</v>
      </c>
      <c r="F960">
        <v>171.142898</v>
      </c>
      <c r="G960">
        <v>5.5222680000000004</v>
      </c>
      <c r="H960">
        <v>172.73562699999999</v>
      </c>
      <c r="I960">
        <v>8.9118180000000002</v>
      </c>
    </row>
    <row r="961" spans="1:9" x14ac:dyDescent="0.25">
      <c r="A961">
        <v>960</v>
      </c>
      <c r="F961">
        <v>171.083879</v>
      </c>
      <c r="G961">
        <v>5.5358879999999999</v>
      </c>
      <c r="H961">
        <v>172.72154699999999</v>
      </c>
      <c r="I961">
        <v>8.8905980000000007</v>
      </c>
    </row>
    <row r="962" spans="1:9" x14ac:dyDescent="0.25">
      <c r="A962">
        <v>961</v>
      </c>
      <c r="F962">
        <v>171.05230399999999</v>
      </c>
      <c r="G962">
        <v>5.5358369999999999</v>
      </c>
      <c r="H962">
        <v>172.70619299999998</v>
      </c>
      <c r="I962">
        <v>8.9033499999999997</v>
      </c>
    </row>
    <row r="963" spans="1:9" x14ac:dyDescent="0.25">
      <c r="A963">
        <v>962</v>
      </c>
      <c r="F963">
        <v>171.09800799999999</v>
      </c>
      <c r="G963">
        <v>5.5094649999999996</v>
      </c>
      <c r="H963">
        <v>172.69160600000001</v>
      </c>
      <c r="I963">
        <v>8.8887610000000006</v>
      </c>
    </row>
    <row r="964" spans="1:9" x14ac:dyDescent="0.25">
      <c r="A964">
        <v>963</v>
      </c>
      <c r="F964">
        <v>171.14458200000001</v>
      </c>
      <c r="G964">
        <v>5.5287470000000001</v>
      </c>
      <c r="H964">
        <v>172.76235700000001</v>
      </c>
      <c r="I964">
        <v>8.8330579999999994</v>
      </c>
    </row>
    <row r="965" spans="1:9" x14ac:dyDescent="0.25">
      <c r="A965">
        <v>964</v>
      </c>
      <c r="F965">
        <v>171.10673300000002</v>
      </c>
      <c r="G965">
        <v>5.5611379999999997</v>
      </c>
      <c r="H965">
        <v>172.722722</v>
      </c>
      <c r="I965">
        <v>8.8539720000000006</v>
      </c>
    </row>
    <row r="966" spans="1:9" x14ac:dyDescent="0.25">
      <c r="A966">
        <v>965</v>
      </c>
      <c r="F966">
        <v>171.13845900000001</v>
      </c>
      <c r="G966">
        <v>5.5346130000000002</v>
      </c>
    </row>
    <row r="967" spans="1:9" x14ac:dyDescent="0.25">
      <c r="A967">
        <v>966</v>
      </c>
    </row>
    <row r="968" spans="1:9" x14ac:dyDescent="0.25">
      <c r="A968">
        <v>967</v>
      </c>
    </row>
    <row r="969" spans="1:9" x14ac:dyDescent="0.25">
      <c r="A969">
        <v>968</v>
      </c>
      <c r="D969">
        <v>152.996318</v>
      </c>
      <c r="E969">
        <v>9.0271500000000007</v>
      </c>
    </row>
    <row r="970" spans="1:9" x14ac:dyDescent="0.25">
      <c r="A970">
        <v>969</v>
      </c>
      <c r="D970">
        <v>152.996318</v>
      </c>
      <c r="E970">
        <v>9.0271500000000007</v>
      </c>
    </row>
    <row r="971" spans="1:9" x14ac:dyDescent="0.25">
      <c r="A971">
        <v>970</v>
      </c>
      <c r="D971">
        <v>152.996318</v>
      </c>
      <c r="E971">
        <v>9.0271500000000007</v>
      </c>
    </row>
    <row r="972" spans="1:9" x14ac:dyDescent="0.25">
      <c r="A972">
        <v>971</v>
      </c>
      <c r="D972">
        <v>152.996318</v>
      </c>
      <c r="E972">
        <v>9.0271500000000007</v>
      </c>
    </row>
    <row r="973" spans="1:9" x14ac:dyDescent="0.25">
      <c r="A973">
        <v>972</v>
      </c>
      <c r="D973">
        <v>152.996318</v>
      </c>
      <c r="E973">
        <v>9.0271500000000007</v>
      </c>
    </row>
    <row r="974" spans="1:9" x14ac:dyDescent="0.25">
      <c r="A974">
        <v>973</v>
      </c>
      <c r="D974">
        <v>152.996318</v>
      </c>
      <c r="E974">
        <v>9.0271500000000007</v>
      </c>
    </row>
    <row r="975" spans="1:9" x14ac:dyDescent="0.25">
      <c r="A975">
        <v>974</v>
      </c>
      <c r="D975">
        <v>152.996318</v>
      </c>
      <c r="E975">
        <v>9.0271500000000007</v>
      </c>
    </row>
    <row r="976" spans="1:9" x14ac:dyDescent="0.25">
      <c r="A976">
        <v>975</v>
      </c>
      <c r="B976">
        <v>149.21149400000002</v>
      </c>
      <c r="C976">
        <v>7.7173730000000003</v>
      </c>
      <c r="D976">
        <v>152.996318</v>
      </c>
      <c r="E976">
        <v>9.0271500000000007</v>
      </c>
    </row>
    <row r="977" spans="1:9" x14ac:dyDescent="0.25">
      <c r="A977">
        <v>976</v>
      </c>
      <c r="B977">
        <v>149.21149400000002</v>
      </c>
      <c r="C977">
        <v>7.7173730000000003</v>
      </c>
      <c r="D977">
        <v>152.996318</v>
      </c>
      <c r="E977">
        <v>9.0271500000000007</v>
      </c>
    </row>
    <row r="978" spans="1:9" x14ac:dyDescent="0.25">
      <c r="A978">
        <v>977</v>
      </c>
      <c r="B978">
        <v>149.21149400000002</v>
      </c>
      <c r="C978">
        <v>7.7173730000000003</v>
      </c>
    </row>
    <row r="979" spans="1:9" x14ac:dyDescent="0.25">
      <c r="A979">
        <v>978</v>
      </c>
      <c r="B979">
        <v>149.21149400000002</v>
      </c>
      <c r="C979">
        <v>7.7173730000000003</v>
      </c>
    </row>
    <row r="980" spans="1:9" x14ac:dyDescent="0.25">
      <c r="A980">
        <v>979</v>
      </c>
      <c r="B980">
        <v>149.21149400000002</v>
      </c>
      <c r="C980">
        <v>7.7173730000000003</v>
      </c>
      <c r="H980">
        <v>150.63589200000001</v>
      </c>
      <c r="I980">
        <v>10.596824</v>
      </c>
    </row>
    <row r="981" spans="1:9" x14ac:dyDescent="0.25">
      <c r="A981">
        <v>980</v>
      </c>
      <c r="B981">
        <v>149.21149400000002</v>
      </c>
      <c r="C981">
        <v>7.7173730000000003</v>
      </c>
      <c r="H981">
        <v>150.63589200000001</v>
      </c>
      <c r="I981">
        <v>10.596824</v>
      </c>
    </row>
    <row r="982" spans="1:9" x14ac:dyDescent="0.25">
      <c r="A982">
        <v>981</v>
      </c>
      <c r="F982">
        <v>149.42491899999999</v>
      </c>
      <c r="G982">
        <v>7.8155659999999996</v>
      </c>
      <c r="H982">
        <v>150.63589200000001</v>
      </c>
      <c r="I982">
        <v>10.596824</v>
      </c>
    </row>
    <row r="983" spans="1:9" x14ac:dyDescent="0.25">
      <c r="A983">
        <v>982</v>
      </c>
      <c r="F983">
        <v>149.42491899999999</v>
      </c>
      <c r="G983">
        <v>7.8155659999999996</v>
      </c>
      <c r="H983">
        <v>150.63589200000001</v>
      </c>
      <c r="I983">
        <v>10.596824</v>
      </c>
    </row>
    <row r="984" spans="1:9" x14ac:dyDescent="0.25">
      <c r="A984">
        <v>983</v>
      </c>
      <c r="F984">
        <v>149.42491899999999</v>
      </c>
      <c r="G984">
        <v>7.8155659999999996</v>
      </c>
      <c r="H984">
        <v>150.63589200000001</v>
      </c>
      <c r="I984">
        <v>10.596824</v>
      </c>
    </row>
    <row r="985" spans="1:9" x14ac:dyDescent="0.25">
      <c r="A985">
        <v>984</v>
      </c>
      <c r="F985">
        <v>149.42491899999999</v>
      </c>
      <c r="G985">
        <v>7.8155659999999996</v>
      </c>
      <c r="H985">
        <v>150.63589200000001</v>
      </c>
      <c r="I985">
        <v>10.596824</v>
      </c>
    </row>
    <row r="986" spans="1:9" x14ac:dyDescent="0.25">
      <c r="A986">
        <v>985</v>
      </c>
      <c r="F986">
        <v>149.42491899999999</v>
      </c>
      <c r="G986">
        <v>7.8155659999999996</v>
      </c>
      <c r="H986">
        <v>150.63589200000001</v>
      </c>
      <c r="I986">
        <v>10.596824</v>
      </c>
    </row>
    <row r="987" spans="1:9" x14ac:dyDescent="0.25">
      <c r="A987">
        <v>986</v>
      </c>
      <c r="F987">
        <v>149.42491899999999</v>
      </c>
      <c r="G987">
        <v>7.8155659999999996</v>
      </c>
      <c r="H987">
        <v>150.63589200000001</v>
      </c>
      <c r="I987">
        <v>10.596824</v>
      </c>
    </row>
    <row r="988" spans="1:9" x14ac:dyDescent="0.25">
      <c r="A988">
        <v>987</v>
      </c>
      <c r="F988">
        <v>149.42491899999999</v>
      </c>
      <c r="G988">
        <v>7.8155659999999996</v>
      </c>
    </row>
    <row r="989" spans="1:9" x14ac:dyDescent="0.25">
      <c r="A989">
        <v>988</v>
      </c>
      <c r="F989">
        <v>149.42491899999999</v>
      </c>
      <c r="G989">
        <v>7.8155659999999996</v>
      </c>
    </row>
    <row r="990" spans="1:9" x14ac:dyDescent="0.25">
      <c r="A990">
        <v>989</v>
      </c>
    </row>
    <row r="991" spans="1:9" x14ac:dyDescent="0.25">
      <c r="A991">
        <v>990</v>
      </c>
    </row>
    <row r="992" spans="1:9" x14ac:dyDescent="0.25">
      <c r="A992">
        <v>991</v>
      </c>
      <c r="D992">
        <v>118.102991</v>
      </c>
      <c r="E992">
        <v>10.899742</v>
      </c>
    </row>
    <row r="993" spans="1:9" x14ac:dyDescent="0.25">
      <c r="A993">
        <v>992</v>
      </c>
      <c r="D993">
        <v>118.102991</v>
      </c>
      <c r="E993">
        <v>10.899742</v>
      </c>
    </row>
    <row r="994" spans="1:9" x14ac:dyDescent="0.25">
      <c r="A994">
        <v>993</v>
      </c>
      <c r="D994">
        <v>118.102991</v>
      </c>
      <c r="E994">
        <v>10.899742</v>
      </c>
    </row>
    <row r="995" spans="1:9" x14ac:dyDescent="0.25">
      <c r="A995">
        <v>994</v>
      </c>
      <c r="D995">
        <v>118.102991</v>
      </c>
      <c r="E995">
        <v>10.899742</v>
      </c>
    </row>
    <row r="996" spans="1:9" x14ac:dyDescent="0.25">
      <c r="A996">
        <v>995</v>
      </c>
      <c r="D996">
        <v>118.102991</v>
      </c>
      <c r="E996">
        <v>10.899742</v>
      </c>
    </row>
    <row r="997" spans="1:9" x14ac:dyDescent="0.25">
      <c r="A997">
        <v>996</v>
      </c>
      <c r="D997">
        <v>118.102991</v>
      </c>
      <c r="E997">
        <v>10.899742</v>
      </c>
    </row>
    <row r="998" spans="1:9" x14ac:dyDescent="0.25">
      <c r="A998">
        <v>997</v>
      </c>
      <c r="D998">
        <v>118.102991</v>
      </c>
      <c r="E998">
        <v>10.899742</v>
      </c>
    </row>
    <row r="999" spans="1:9" x14ac:dyDescent="0.25">
      <c r="A999">
        <v>998</v>
      </c>
      <c r="B999">
        <v>110.91108500000001</v>
      </c>
      <c r="C999">
        <v>9.1012369999999994</v>
      </c>
      <c r="D999">
        <v>118.102991</v>
      </c>
      <c r="E999">
        <v>10.899742</v>
      </c>
    </row>
    <row r="1000" spans="1:9" x14ac:dyDescent="0.25">
      <c r="A1000">
        <v>999</v>
      </c>
      <c r="B1000">
        <v>110.90495100000001</v>
      </c>
      <c r="C1000">
        <v>9.021236</v>
      </c>
      <c r="D1000">
        <v>118.102991</v>
      </c>
      <c r="E1000">
        <v>10.899742</v>
      </c>
    </row>
    <row r="1001" spans="1:9" x14ac:dyDescent="0.25">
      <c r="A1001">
        <v>1000</v>
      </c>
      <c r="B1001">
        <v>110.89958800000001</v>
      </c>
      <c r="C1001">
        <v>8.9874229999999997</v>
      </c>
    </row>
    <row r="1002" spans="1:9" x14ac:dyDescent="0.25">
      <c r="A1002">
        <v>1001</v>
      </c>
      <c r="B1002">
        <v>110.88056800000001</v>
      </c>
      <c r="C1002">
        <v>8.9941750000000003</v>
      </c>
    </row>
    <row r="1003" spans="1:9" x14ac:dyDescent="0.25">
      <c r="A1003">
        <v>1002</v>
      </c>
      <c r="B1003">
        <v>110.85304100000002</v>
      </c>
      <c r="C1003">
        <v>9.0182990000000007</v>
      </c>
    </row>
    <row r="1004" spans="1:9" x14ac:dyDescent="0.25">
      <c r="A1004">
        <v>1003</v>
      </c>
      <c r="B1004">
        <v>110.91108500000001</v>
      </c>
      <c r="C1004">
        <v>9.1012369999999994</v>
      </c>
      <c r="H1004">
        <v>113.43634200000001</v>
      </c>
      <c r="I1004">
        <v>11.831185</v>
      </c>
    </row>
    <row r="1005" spans="1:9" x14ac:dyDescent="0.25">
      <c r="A1005">
        <v>1004</v>
      </c>
      <c r="F1005">
        <v>110.85232400000001</v>
      </c>
      <c r="G1005">
        <v>8.4189179999999997</v>
      </c>
      <c r="H1005">
        <v>113.38742300000001</v>
      </c>
      <c r="I1005">
        <v>11.844949</v>
      </c>
    </row>
    <row r="1006" spans="1:9" x14ac:dyDescent="0.25">
      <c r="A1006">
        <v>1005</v>
      </c>
      <c r="F1006">
        <v>110.86933300000001</v>
      </c>
      <c r="G1006">
        <v>8.3995879999999996</v>
      </c>
      <c r="H1006">
        <v>113.40845700000001</v>
      </c>
      <c r="I1006">
        <v>11.817268</v>
      </c>
    </row>
    <row r="1007" spans="1:9" x14ac:dyDescent="0.25">
      <c r="A1007">
        <v>1006</v>
      </c>
      <c r="F1007">
        <v>110.87020700000001</v>
      </c>
      <c r="G1007">
        <v>8.4526810000000001</v>
      </c>
      <c r="H1007">
        <v>113.39175600000002</v>
      </c>
      <c r="I1007">
        <v>11.818194999999999</v>
      </c>
    </row>
    <row r="1008" spans="1:9" x14ac:dyDescent="0.25">
      <c r="A1008">
        <v>1007</v>
      </c>
      <c r="F1008">
        <v>110.88515700000001</v>
      </c>
      <c r="G1008">
        <v>8.4368040000000004</v>
      </c>
      <c r="H1008">
        <v>113.39124100000001</v>
      </c>
      <c r="I1008">
        <v>11.846805</v>
      </c>
    </row>
    <row r="1009" spans="1:9" x14ac:dyDescent="0.25">
      <c r="A1009">
        <v>1008</v>
      </c>
      <c r="F1009">
        <v>110.87505200000001</v>
      </c>
      <c r="G1009">
        <v>8.4434539999999991</v>
      </c>
      <c r="H1009">
        <v>113.43041400000001</v>
      </c>
      <c r="I1009">
        <v>11.788247999999999</v>
      </c>
    </row>
    <row r="1010" spans="1:9" x14ac:dyDescent="0.25">
      <c r="A1010">
        <v>1009</v>
      </c>
      <c r="F1010">
        <v>110.83850700000001</v>
      </c>
      <c r="G1010">
        <v>8.4164949999999994</v>
      </c>
      <c r="H1010">
        <v>113.38866300000001</v>
      </c>
      <c r="I1010">
        <v>11.846958000000001</v>
      </c>
    </row>
    <row r="1011" spans="1:9" x14ac:dyDescent="0.25">
      <c r="A1011">
        <v>1010</v>
      </c>
      <c r="F1011">
        <v>110.85232400000001</v>
      </c>
      <c r="G1011">
        <v>8.4189179999999997</v>
      </c>
      <c r="H1011">
        <v>113.43634200000001</v>
      </c>
      <c r="I1011">
        <v>11.831185</v>
      </c>
    </row>
    <row r="1012" spans="1:9" x14ac:dyDescent="0.25">
      <c r="A1012">
        <v>1011</v>
      </c>
      <c r="F1012">
        <v>110.85232400000001</v>
      </c>
      <c r="G1012">
        <v>8.4189179999999997</v>
      </c>
    </row>
    <row r="1013" spans="1:9" x14ac:dyDescent="0.25">
      <c r="A1013">
        <v>1012</v>
      </c>
    </row>
    <row r="1014" spans="1:9" x14ac:dyDescent="0.25">
      <c r="A1014">
        <v>1013</v>
      </c>
      <c r="D1014">
        <v>90.540671000000003</v>
      </c>
      <c r="E1014">
        <v>10.256444</v>
      </c>
    </row>
    <row r="1015" spans="1:9" x14ac:dyDescent="0.25">
      <c r="A1015">
        <v>1014</v>
      </c>
      <c r="D1015">
        <v>90.606238000000005</v>
      </c>
      <c r="E1015">
        <v>10.262217</v>
      </c>
    </row>
    <row r="1016" spans="1:9" x14ac:dyDescent="0.25">
      <c r="A1016">
        <v>1015</v>
      </c>
      <c r="D1016">
        <v>90.548145000000005</v>
      </c>
      <c r="E1016">
        <v>10.265567000000001</v>
      </c>
    </row>
    <row r="1017" spans="1:9" x14ac:dyDescent="0.25">
      <c r="A1017">
        <v>1016</v>
      </c>
      <c r="D1017">
        <v>90.566908000000012</v>
      </c>
      <c r="E1017">
        <v>10.264587000000001</v>
      </c>
    </row>
    <row r="1018" spans="1:9" x14ac:dyDescent="0.25">
      <c r="A1018">
        <v>1017</v>
      </c>
      <c r="D1018">
        <v>90.548506000000003</v>
      </c>
      <c r="E1018">
        <v>10.250413</v>
      </c>
    </row>
    <row r="1019" spans="1:9" x14ac:dyDescent="0.25">
      <c r="A1019">
        <v>1018</v>
      </c>
      <c r="B1019">
        <v>84.722372000000007</v>
      </c>
      <c r="C1019">
        <v>8.2648449999999993</v>
      </c>
      <c r="D1019">
        <v>90.483608000000004</v>
      </c>
      <c r="E1019">
        <v>10.279073</v>
      </c>
    </row>
    <row r="1020" spans="1:9" x14ac:dyDescent="0.25">
      <c r="A1020">
        <v>1019</v>
      </c>
      <c r="B1020">
        <v>84.69675500000001</v>
      </c>
      <c r="C1020">
        <v>8.2278350000000007</v>
      </c>
      <c r="D1020">
        <v>90.46644400000001</v>
      </c>
      <c r="E1020">
        <v>10.277732</v>
      </c>
    </row>
    <row r="1021" spans="1:9" x14ac:dyDescent="0.25">
      <c r="A1021">
        <v>1020</v>
      </c>
      <c r="B1021">
        <v>84.705258000000001</v>
      </c>
      <c r="C1021">
        <v>8.2531960000000009</v>
      </c>
      <c r="D1021">
        <v>90.540671000000003</v>
      </c>
      <c r="E1021">
        <v>10.256444</v>
      </c>
    </row>
    <row r="1022" spans="1:9" x14ac:dyDescent="0.25">
      <c r="A1022">
        <v>1021</v>
      </c>
      <c r="B1022">
        <v>84.744280000000003</v>
      </c>
      <c r="C1022">
        <v>8.2417529999999992</v>
      </c>
    </row>
    <row r="1023" spans="1:9" x14ac:dyDescent="0.25">
      <c r="A1023">
        <v>1022</v>
      </c>
      <c r="B1023">
        <v>84.752630000000011</v>
      </c>
      <c r="C1023">
        <v>8.252732</v>
      </c>
    </row>
    <row r="1024" spans="1:9" x14ac:dyDescent="0.25">
      <c r="A1024">
        <v>1023</v>
      </c>
      <c r="B1024">
        <v>84.736340000000013</v>
      </c>
      <c r="C1024">
        <v>8.2601030000000009</v>
      </c>
    </row>
    <row r="1025" spans="1:9" x14ac:dyDescent="0.25">
      <c r="A1025">
        <v>1024</v>
      </c>
      <c r="B1025">
        <v>84.722372000000007</v>
      </c>
      <c r="C1025">
        <v>8.2648449999999993</v>
      </c>
    </row>
    <row r="1026" spans="1:9" x14ac:dyDescent="0.25">
      <c r="A1026">
        <v>1025</v>
      </c>
      <c r="B1026">
        <v>84.722372000000007</v>
      </c>
      <c r="C1026">
        <v>8.2648449999999993</v>
      </c>
      <c r="H1026">
        <v>84.568970000000007</v>
      </c>
      <c r="I1026">
        <v>11.311855</v>
      </c>
    </row>
    <row r="1027" spans="1:9" x14ac:dyDescent="0.25">
      <c r="A1027">
        <v>1026</v>
      </c>
      <c r="F1027">
        <v>84.176443000000006</v>
      </c>
      <c r="G1027">
        <v>7.7956190000000003</v>
      </c>
      <c r="H1027">
        <v>84.531288000000004</v>
      </c>
      <c r="I1027">
        <v>11.305928</v>
      </c>
    </row>
    <row r="1028" spans="1:9" x14ac:dyDescent="0.25">
      <c r="A1028">
        <v>1027</v>
      </c>
      <c r="F1028">
        <v>84.185671000000013</v>
      </c>
      <c r="G1028">
        <v>7.7999489999999998</v>
      </c>
      <c r="H1028">
        <v>84.497166000000007</v>
      </c>
      <c r="I1028">
        <v>11.296597999999999</v>
      </c>
    </row>
    <row r="1029" spans="1:9" x14ac:dyDescent="0.25">
      <c r="A1029">
        <v>1028</v>
      </c>
      <c r="F1029">
        <v>84.144486000000001</v>
      </c>
      <c r="G1029">
        <v>7.7944849999999999</v>
      </c>
      <c r="H1029">
        <v>84.496651000000014</v>
      </c>
      <c r="I1029">
        <v>11.297269</v>
      </c>
    </row>
    <row r="1030" spans="1:9" x14ac:dyDescent="0.25">
      <c r="A1030">
        <v>1029</v>
      </c>
      <c r="F1030">
        <v>84.132990000000007</v>
      </c>
      <c r="G1030">
        <v>7.7621140000000004</v>
      </c>
      <c r="H1030">
        <v>84.536701000000008</v>
      </c>
      <c r="I1030">
        <v>11.287938</v>
      </c>
    </row>
    <row r="1031" spans="1:9" x14ac:dyDescent="0.25">
      <c r="A1031">
        <v>1030</v>
      </c>
      <c r="F1031">
        <v>84.188917000000004</v>
      </c>
      <c r="G1031">
        <v>7.7557219999999996</v>
      </c>
      <c r="H1031">
        <v>84.535876999999999</v>
      </c>
      <c r="I1031">
        <v>11.278556999999999</v>
      </c>
    </row>
    <row r="1032" spans="1:9" x14ac:dyDescent="0.25">
      <c r="A1032">
        <v>1031</v>
      </c>
      <c r="F1032">
        <v>84.173971000000009</v>
      </c>
      <c r="G1032">
        <v>7.7536079999999998</v>
      </c>
      <c r="H1032">
        <v>84.521444000000002</v>
      </c>
      <c r="I1032">
        <v>11.242784</v>
      </c>
    </row>
    <row r="1033" spans="1:9" x14ac:dyDescent="0.25">
      <c r="A1033">
        <v>1032</v>
      </c>
      <c r="F1033">
        <v>84.129897999999997</v>
      </c>
      <c r="G1033">
        <v>7.7406189999999997</v>
      </c>
      <c r="H1033">
        <v>84.510258000000007</v>
      </c>
      <c r="I1033">
        <v>11.272423</v>
      </c>
    </row>
    <row r="1034" spans="1:9" x14ac:dyDescent="0.25">
      <c r="A1034">
        <v>1033</v>
      </c>
      <c r="F1034">
        <v>84.176443000000006</v>
      </c>
      <c r="G1034">
        <v>7.7956190000000003</v>
      </c>
      <c r="H1034">
        <v>84.568970000000007</v>
      </c>
      <c r="I1034">
        <v>11.311855</v>
      </c>
    </row>
    <row r="1035" spans="1:9" x14ac:dyDescent="0.25">
      <c r="A1035">
        <v>1034</v>
      </c>
      <c r="D1035">
        <v>69.942733000000004</v>
      </c>
      <c r="E1035">
        <v>9.7886089999999992</v>
      </c>
    </row>
    <row r="1036" spans="1:9" x14ac:dyDescent="0.25">
      <c r="A1036">
        <v>1035</v>
      </c>
      <c r="D1036">
        <v>69.806032000000002</v>
      </c>
      <c r="E1036">
        <v>9.8132990000000007</v>
      </c>
    </row>
    <row r="1037" spans="1:9" x14ac:dyDescent="0.25">
      <c r="A1037">
        <v>1036</v>
      </c>
      <c r="D1037">
        <v>69.854434000000012</v>
      </c>
      <c r="E1037">
        <v>9.7920619999999996</v>
      </c>
    </row>
    <row r="1038" spans="1:9" x14ac:dyDescent="0.25">
      <c r="A1038">
        <v>1037</v>
      </c>
      <c r="D1038">
        <v>69.857475000000008</v>
      </c>
      <c r="E1038">
        <v>9.816649</v>
      </c>
    </row>
    <row r="1039" spans="1:9" x14ac:dyDescent="0.25">
      <c r="A1039">
        <v>1038</v>
      </c>
      <c r="D1039">
        <v>69.845774000000006</v>
      </c>
      <c r="E1039">
        <v>9.8057219999999994</v>
      </c>
    </row>
    <row r="1040" spans="1:9" x14ac:dyDescent="0.25">
      <c r="A1040">
        <v>1039</v>
      </c>
      <c r="D1040">
        <v>69.913197000000011</v>
      </c>
      <c r="E1040">
        <v>9.7814949999999996</v>
      </c>
    </row>
    <row r="1041" spans="1:9" x14ac:dyDescent="0.25">
      <c r="A1041">
        <v>1040</v>
      </c>
      <c r="D1041">
        <v>69.825001</v>
      </c>
      <c r="E1041">
        <v>9.7777320000000003</v>
      </c>
    </row>
    <row r="1042" spans="1:9" x14ac:dyDescent="0.25">
      <c r="A1042">
        <v>1041</v>
      </c>
      <c r="B1042">
        <v>61.866253000000015</v>
      </c>
      <c r="C1042">
        <v>7.5310360000000003</v>
      </c>
      <c r="D1042">
        <v>69.855207000000007</v>
      </c>
      <c r="E1042">
        <v>9.8130419999999994</v>
      </c>
    </row>
    <row r="1043" spans="1:9" x14ac:dyDescent="0.25">
      <c r="A1043">
        <v>1042</v>
      </c>
      <c r="B1043">
        <v>61.86278200000001</v>
      </c>
      <c r="C1043">
        <v>7.4729279999999996</v>
      </c>
      <c r="D1043">
        <v>69.894537000000014</v>
      </c>
      <c r="E1043">
        <v>9.7943820000000006</v>
      </c>
    </row>
    <row r="1044" spans="1:9" x14ac:dyDescent="0.25">
      <c r="A1044">
        <v>1043</v>
      </c>
      <c r="B1044">
        <v>61.895996000000011</v>
      </c>
      <c r="C1044">
        <v>7.466907</v>
      </c>
    </row>
    <row r="1045" spans="1:9" x14ac:dyDescent="0.25">
      <c r="A1045">
        <v>1044</v>
      </c>
      <c r="B1045">
        <v>61.90834000000001</v>
      </c>
      <c r="C1045">
        <v>7.4373680000000002</v>
      </c>
    </row>
    <row r="1046" spans="1:9" x14ac:dyDescent="0.25">
      <c r="A1046">
        <v>1045</v>
      </c>
      <c r="B1046">
        <v>61.909466000000009</v>
      </c>
      <c r="C1046">
        <v>7.4255319999999996</v>
      </c>
    </row>
    <row r="1047" spans="1:9" x14ac:dyDescent="0.25">
      <c r="A1047">
        <v>1046</v>
      </c>
      <c r="B1047">
        <v>61.822987000000012</v>
      </c>
      <c r="C1047">
        <v>7.5610860000000004</v>
      </c>
    </row>
    <row r="1048" spans="1:9" x14ac:dyDescent="0.25">
      <c r="A1048">
        <v>1047</v>
      </c>
      <c r="B1048">
        <v>61.866253000000015</v>
      </c>
      <c r="C1048">
        <v>7.5310360000000003</v>
      </c>
    </row>
    <row r="1049" spans="1:9" x14ac:dyDescent="0.25">
      <c r="A1049">
        <v>1048</v>
      </c>
      <c r="H1049">
        <v>61.90543000000001</v>
      </c>
      <c r="I1049">
        <v>10.077639</v>
      </c>
    </row>
    <row r="1050" spans="1:9" x14ac:dyDescent="0.25">
      <c r="A1050">
        <v>1049</v>
      </c>
      <c r="F1050">
        <v>60.270264000000012</v>
      </c>
      <c r="G1050">
        <v>6.8994869999999997</v>
      </c>
      <c r="H1050">
        <v>61.853653000000016</v>
      </c>
      <c r="I1050">
        <v>10.118657000000001</v>
      </c>
    </row>
    <row r="1051" spans="1:9" x14ac:dyDescent="0.25">
      <c r="A1051">
        <v>1050</v>
      </c>
      <c r="F1051">
        <v>60.23904000000001</v>
      </c>
      <c r="G1051">
        <v>6.818727</v>
      </c>
      <c r="H1051">
        <v>61.85844800000001</v>
      </c>
      <c r="I1051">
        <v>10.137839</v>
      </c>
    </row>
    <row r="1052" spans="1:9" x14ac:dyDescent="0.25">
      <c r="A1052">
        <v>1051</v>
      </c>
      <c r="F1052">
        <v>60.266796000000014</v>
      </c>
      <c r="G1052">
        <v>6.8740810000000003</v>
      </c>
      <c r="H1052">
        <v>61.83911100000001</v>
      </c>
      <c r="I1052">
        <v>10.139676</v>
      </c>
    </row>
    <row r="1053" spans="1:9" x14ac:dyDescent="0.25">
      <c r="A1053">
        <v>1052</v>
      </c>
      <c r="F1053">
        <v>60.263989000000009</v>
      </c>
      <c r="G1053">
        <v>6.8721930000000002</v>
      </c>
      <c r="H1053">
        <v>61.845844000000014</v>
      </c>
      <c r="I1053">
        <v>10.149471</v>
      </c>
    </row>
    <row r="1054" spans="1:9" x14ac:dyDescent="0.25">
      <c r="A1054">
        <v>1053</v>
      </c>
      <c r="F1054">
        <v>60.250366000000014</v>
      </c>
      <c r="G1054">
        <v>6.8484699999999998</v>
      </c>
      <c r="H1054">
        <v>61.846001000000015</v>
      </c>
      <c r="I1054">
        <v>10.108606</v>
      </c>
    </row>
    <row r="1055" spans="1:9" x14ac:dyDescent="0.25">
      <c r="A1055">
        <v>1054</v>
      </c>
      <c r="F1055">
        <v>60.229195000000011</v>
      </c>
      <c r="G1055">
        <v>6.8711729999999998</v>
      </c>
      <c r="H1055">
        <v>61.894768000000013</v>
      </c>
      <c r="I1055">
        <v>10.091618</v>
      </c>
    </row>
    <row r="1056" spans="1:9" x14ac:dyDescent="0.25">
      <c r="A1056">
        <v>1055</v>
      </c>
      <c r="F1056">
        <v>60.257256000000012</v>
      </c>
      <c r="G1056">
        <v>6.85602</v>
      </c>
      <c r="H1056">
        <v>61.84844600000001</v>
      </c>
      <c r="I1056">
        <v>10.108656999999999</v>
      </c>
    </row>
    <row r="1057" spans="1:9" x14ac:dyDescent="0.25">
      <c r="A1057">
        <v>1056</v>
      </c>
      <c r="D1057">
        <v>43.435783000000015</v>
      </c>
      <c r="E1057">
        <v>9.995908</v>
      </c>
      <c r="F1057">
        <v>60.305367000000011</v>
      </c>
      <c r="G1057">
        <v>6.8599490000000003</v>
      </c>
      <c r="H1057">
        <v>61.90543000000001</v>
      </c>
      <c r="I1057">
        <v>10.077639</v>
      </c>
    </row>
    <row r="1058" spans="1:9" x14ac:dyDescent="0.25">
      <c r="A1058">
        <v>1057</v>
      </c>
      <c r="D1058">
        <v>43.486748000000013</v>
      </c>
      <c r="E1058">
        <v>10.027437000000001</v>
      </c>
      <c r="F1058">
        <v>60.267357000000011</v>
      </c>
      <c r="G1058">
        <v>6.8211250000000003</v>
      </c>
      <c r="H1058">
        <v>61.90543000000001</v>
      </c>
      <c r="I1058">
        <v>10.077639</v>
      </c>
    </row>
    <row r="1059" spans="1:9" x14ac:dyDescent="0.25">
      <c r="A1059">
        <v>1058</v>
      </c>
      <c r="D1059">
        <v>43.464508000000009</v>
      </c>
      <c r="E1059">
        <v>10.005141999999999</v>
      </c>
      <c r="F1059">
        <v>60.270264000000012</v>
      </c>
      <c r="G1059">
        <v>6.8994869999999997</v>
      </c>
    </row>
    <row r="1060" spans="1:9" x14ac:dyDescent="0.25">
      <c r="A1060">
        <v>1059</v>
      </c>
      <c r="D1060">
        <v>43.447620000000015</v>
      </c>
      <c r="E1060">
        <v>10.019631</v>
      </c>
    </row>
    <row r="1061" spans="1:9" x14ac:dyDescent="0.25">
      <c r="A1061">
        <v>1060</v>
      </c>
      <c r="D1061">
        <v>43.440372000000011</v>
      </c>
      <c r="E1061">
        <v>10.027896999999999</v>
      </c>
    </row>
    <row r="1062" spans="1:9" x14ac:dyDescent="0.25">
      <c r="A1062">
        <v>1061</v>
      </c>
      <c r="D1062">
        <v>43.465069000000014</v>
      </c>
      <c r="E1062">
        <v>10.042845</v>
      </c>
    </row>
    <row r="1063" spans="1:9" x14ac:dyDescent="0.25">
      <c r="A1063">
        <v>1062</v>
      </c>
      <c r="D1063">
        <v>43.439865000000012</v>
      </c>
      <c r="E1063">
        <v>10.034274</v>
      </c>
    </row>
    <row r="1064" spans="1:9" x14ac:dyDescent="0.25">
      <c r="A1064">
        <v>1063</v>
      </c>
      <c r="B1064">
        <v>37.38308700000001</v>
      </c>
      <c r="C1064">
        <v>7.7224550000000001</v>
      </c>
      <c r="D1064">
        <v>43.421959000000015</v>
      </c>
      <c r="E1064">
        <v>10.038456999999999</v>
      </c>
    </row>
    <row r="1065" spans="1:9" x14ac:dyDescent="0.25">
      <c r="A1065">
        <v>1064</v>
      </c>
      <c r="B1065">
        <v>37.356152000000009</v>
      </c>
      <c r="C1065">
        <v>7.7194960000000004</v>
      </c>
      <c r="D1065">
        <v>43.414608000000015</v>
      </c>
      <c r="E1065">
        <v>10.006570999999999</v>
      </c>
    </row>
    <row r="1066" spans="1:9" x14ac:dyDescent="0.25">
      <c r="A1066">
        <v>1065</v>
      </c>
      <c r="B1066">
        <v>37.362221000000012</v>
      </c>
      <c r="C1066">
        <v>7.7179149999999996</v>
      </c>
      <c r="D1066">
        <v>43.435219000000011</v>
      </c>
      <c r="E1066">
        <v>10.026621</v>
      </c>
    </row>
    <row r="1067" spans="1:9" x14ac:dyDescent="0.25">
      <c r="A1067">
        <v>1066</v>
      </c>
      <c r="B1067">
        <v>37.393955000000012</v>
      </c>
      <c r="C1067">
        <v>7.7034760000000002</v>
      </c>
      <c r="D1067">
        <v>43.435783000000015</v>
      </c>
      <c r="E1067">
        <v>9.995908</v>
      </c>
    </row>
    <row r="1068" spans="1:9" x14ac:dyDescent="0.25">
      <c r="A1068">
        <v>1067</v>
      </c>
      <c r="B1068">
        <v>37.383854000000014</v>
      </c>
      <c r="C1068">
        <v>7.7235769999999997</v>
      </c>
    </row>
    <row r="1069" spans="1:9" x14ac:dyDescent="0.25">
      <c r="A1069">
        <v>1068</v>
      </c>
      <c r="B1069">
        <v>37.399874000000011</v>
      </c>
      <c r="C1069">
        <v>7.7180169999999997</v>
      </c>
    </row>
    <row r="1070" spans="1:9" x14ac:dyDescent="0.25">
      <c r="A1070">
        <v>1069</v>
      </c>
      <c r="B1070">
        <v>37.376101000000013</v>
      </c>
      <c r="C1070">
        <v>7.7278120000000001</v>
      </c>
    </row>
    <row r="1071" spans="1:9" x14ac:dyDescent="0.25">
      <c r="A1071">
        <v>1070</v>
      </c>
      <c r="B1071">
        <v>37.357578000000011</v>
      </c>
      <c r="C1071">
        <v>7.7707179999999996</v>
      </c>
    </row>
    <row r="1072" spans="1:9" x14ac:dyDescent="0.25">
      <c r="A1072">
        <v>1071</v>
      </c>
      <c r="B1072">
        <v>37.38308700000001</v>
      </c>
      <c r="C1072">
        <v>7.7224550000000001</v>
      </c>
    </row>
    <row r="1073" spans="1:9" x14ac:dyDescent="0.25">
      <c r="A1073">
        <v>1072</v>
      </c>
      <c r="H1073">
        <v>37.336662000000011</v>
      </c>
      <c r="I1073">
        <v>10.239518</v>
      </c>
    </row>
    <row r="1074" spans="1:9" x14ac:dyDescent="0.25">
      <c r="A1074">
        <v>1073</v>
      </c>
      <c r="H1074">
        <v>37.360437000000012</v>
      </c>
      <c r="I1074">
        <v>10.252629000000001</v>
      </c>
    </row>
    <row r="1075" spans="1:9" x14ac:dyDescent="0.25">
      <c r="A1075">
        <v>1074</v>
      </c>
      <c r="F1075">
        <v>35.682821000000011</v>
      </c>
      <c r="G1075">
        <v>6.9619850000000003</v>
      </c>
      <c r="H1075">
        <v>37.340284000000011</v>
      </c>
      <c r="I1075">
        <v>10.244977</v>
      </c>
    </row>
    <row r="1076" spans="1:9" x14ac:dyDescent="0.25">
      <c r="A1076">
        <v>1075</v>
      </c>
      <c r="F1076">
        <v>35.625578000000012</v>
      </c>
      <c r="G1076">
        <v>6.9462710000000003</v>
      </c>
      <c r="H1076">
        <v>37.337837000000007</v>
      </c>
      <c r="I1076">
        <v>10.24564</v>
      </c>
    </row>
    <row r="1077" spans="1:9" x14ac:dyDescent="0.25">
      <c r="A1077">
        <v>1076</v>
      </c>
      <c r="F1077">
        <v>35.616652000000016</v>
      </c>
      <c r="G1077">
        <v>6.9225469999999998</v>
      </c>
      <c r="H1077">
        <v>37.339926000000013</v>
      </c>
      <c r="I1077">
        <v>10.255383999999999</v>
      </c>
    </row>
    <row r="1078" spans="1:9" x14ac:dyDescent="0.25">
      <c r="A1078">
        <v>1077</v>
      </c>
      <c r="F1078">
        <v>35.655626000000012</v>
      </c>
      <c r="G1078">
        <v>6.8932120000000001</v>
      </c>
      <c r="H1078">
        <v>37.324621000000008</v>
      </c>
      <c r="I1078">
        <v>10.267270999999999</v>
      </c>
    </row>
    <row r="1079" spans="1:9" x14ac:dyDescent="0.25">
      <c r="A1079">
        <v>1078</v>
      </c>
      <c r="F1079">
        <v>35.653025000000014</v>
      </c>
      <c r="G1079">
        <v>6.8921409999999996</v>
      </c>
      <c r="H1079">
        <v>37.299265000000013</v>
      </c>
      <c r="I1079">
        <v>10.274516</v>
      </c>
    </row>
    <row r="1080" spans="1:9" x14ac:dyDescent="0.25">
      <c r="A1080">
        <v>1079</v>
      </c>
      <c r="D1080">
        <v>22.927973000000009</v>
      </c>
      <c r="E1080">
        <v>9.2951789999999992</v>
      </c>
      <c r="F1080">
        <v>35.637363000000008</v>
      </c>
      <c r="G1080">
        <v>6.9085179999999999</v>
      </c>
      <c r="H1080">
        <v>37.319979000000011</v>
      </c>
      <c r="I1080">
        <v>10.250895</v>
      </c>
    </row>
    <row r="1081" spans="1:9" x14ac:dyDescent="0.25">
      <c r="A1081">
        <v>1080</v>
      </c>
      <c r="D1081">
        <v>22.895628000000016</v>
      </c>
      <c r="E1081">
        <v>9.2674760000000003</v>
      </c>
      <c r="F1081">
        <v>35.662973000000008</v>
      </c>
      <c r="G1081">
        <v>6.9330579999999999</v>
      </c>
      <c r="H1081">
        <v>37.317581000000011</v>
      </c>
      <c r="I1081">
        <v>10.25615</v>
      </c>
    </row>
    <row r="1082" spans="1:9" x14ac:dyDescent="0.25">
      <c r="A1082">
        <v>1081</v>
      </c>
      <c r="D1082">
        <v>22.913281000000012</v>
      </c>
      <c r="E1082">
        <v>9.2514070000000004</v>
      </c>
      <c r="F1082">
        <v>35.670881000000008</v>
      </c>
      <c r="G1082">
        <v>6.9275979999999997</v>
      </c>
      <c r="H1082">
        <v>37.311256000000014</v>
      </c>
      <c r="I1082">
        <v>10.224059</v>
      </c>
    </row>
    <row r="1083" spans="1:9" x14ac:dyDescent="0.25">
      <c r="A1083">
        <v>1082</v>
      </c>
      <c r="D1083">
        <v>22.941546000000017</v>
      </c>
      <c r="E1083">
        <v>9.2560479999999998</v>
      </c>
      <c r="F1083">
        <v>35.667517000000011</v>
      </c>
      <c r="G1083">
        <v>6.9763719999999996</v>
      </c>
      <c r="H1083">
        <v>37.336662000000011</v>
      </c>
      <c r="I1083">
        <v>10.239518</v>
      </c>
    </row>
    <row r="1084" spans="1:9" x14ac:dyDescent="0.25">
      <c r="A1084">
        <v>1083</v>
      </c>
      <c r="D1084">
        <v>22.932819000000009</v>
      </c>
      <c r="E1084">
        <v>9.2615079999999992</v>
      </c>
      <c r="F1084">
        <v>35.637209000000013</v>
      </c>
      <c r="G1084">
        <v>6.9670860000000001</v>
      </c>
    </row>
    <row r="1085" spans="1:9" x14ac:dyDescent="0.25">
      <c r="A1085">
        <v>1084</v>
      </c>
      <c r="D1085">
        <v>22.903486000000015</v>
      </c>
      <c r="E1085">
        <v>9.2890060000000005</v>
      </c>
      <c r="F1085">
        <v>35.513033000000007</v>
      </c>
      <c r="G1085">
        <v>6.9639230000000003</v>
      </c>
    </row>
    <row r="1086" spans="1:9" x14ac:dyDescent="0.25">
      <c r="A1086">
        <v>1085</v>
      </c>
      <c r="D1086">
        <v>22.919607000000013</v>
      </c>
      <c r="E1086">
        <v>9.2784449999999996</v>
      </c>
      <c r="F1086">
        <v>35.682821000000011</v>
      </c>
      <c r="G1086">
        <v>6.9619850000000003</v>
      </c>
    </row>
    <row r="1087" spans="1:9" x14ac:dyDescent="0.25">
      <c r="A1087">
        <v>1086</v>
      </c>
      <c r="D1087">
        <v>22.944044000000012</v>
      </c>
      <c r="E1087">
        <v>9.2936490000000003</v>
      </c>
    </row>
    <row r="1088" spans="1:9" x14ac:dyDescent="0.25">
      <c r="A1088">
        <v>1087</v>
      </c>
      <c r="D1088">
        <v>22.982512000000014</v>
      </c>
      <c r="E1088">
        <v>9.3035460000000008</v>
      </c>
    </row>
    <row r="1089" spans="1:11" x14ac:dyDescent="0.25">
      <c r="A1089">
        <v>1088</v>
      </c>
      <c r="D1089">
        <v>22.95001400000001</v>
      </c>
      <c r="E1089">
        <v>9.3282889999999998</v>
      </c>
    </row>
    <row r="1090" spans="1:11" x14ac:dyDescent="0.25">
      <c r="A1090">
        <v>1089</v>
      </c>
      <c r="B1090">
        <v>16.800640000000016</v>
      </c>
      <c r="C1090">
        <v>7.8311729999999997</v>
      </c>
      <c r="D1090">
        <v>22.926086000000012</v>
      </c>
      <c r="E1090">
        <v>9.3205860000000005</v>
      </c>
    </row>
    <row r="1091" spans="1:11" x14ac:dyDescent="0.25">
      <c r="A1091">
        <v>1090</v>
      </c>
      <c r="B1091">
        <v>16.800487000000011</v>
      </c>
      <c r="C1091">
        <v>7.8130620000000004</v>
      </c>
      <c r="D1091">
        <v>22.885323000000014</v>
      </c>
      <c r="E1091">
        <v>9.3263510000000007</v>
      </c>
    </row>
    <row r="1092" spans="1:11" x14ac:dyDescent="0.25">
      <c r="A1092">
        <v>1091</v>
      </c>
      <c r="B1092">
        <v>16.769621000000015</v>
      </c>
      <c r="C1092">
        <v>7.8468879999999999</v>
      </c>
      <c r="D1092">
        <v>22.927973000000009</v>
      </c>
      <c r="E1092">
        <v>9.2951789999999992</v>
      </c>
    </row>
    <row r="1093" spans="1:11" x14ac:dyDescent="0.25">
      <c r="A1093">
        <v>1092</v>
      </c>
      <c r="B1093">
        <v>16.79987400000001</v>
      </c>
      <c r="C1093">
        <v>7.8401529999999999</v>
      </c>
    </row>
    <row r="1094" spans="1:11" x14ac:dyDescent="0.25">
      <c r="A1094">
        <v>1093</v>
      </c>
      <c r="B1094">
        <v>16.800640000000016</v>
      </c>
      <c r="C1094">
        <v>7.8311729999999997</v>
      </c>
      <c r="J1094">
        <v>38.638432000000009</v>
      </c>
      <c r="K1094">
        <v>13.85581</v>
      </c>
    </row>
    <row r="1095" spans="1:11" x14ac:dyDescent="0.25">
      <c r="A1095">
        <v>1094</v>
      </c>
    </row>
    <row r="1096" spans="1:11" x14ac:dyDescent="0.25">
      <c r="A1096">
        <v>1095</v>
      </c>
    </row>
    <row r="1097" spans="1:11" x14ac:dyDescent="0.25">
      <c r="A1097">
        <v>1096</v>
      </c>
    </row>
    <row r="1098" spans="1:11" x14ac:dyDescent="0.25">
      <c r="A1098">
        <v>1097</v>
      </c>
    </row>
    <row r="1099" spans="1:11" x14ac:dyDescent="0.25">
      <c r="A1099">
        <v>1098</v>
      </c>
    </row>
    <row r="1100" spans="1:11" x14ac:dyDescent="0.25">
      <c r="A1100">
        <v>1099</v>
      </c>
    </row>
    <row r="1101" spans="1:11" x14ac:dyDescent="0.25">
      <c r="A1101">
        <v>1100</v>
      </c>
    </row>
    <row r="1102" spans="1:11" x14ac:dyDescent="0.25">
      <c r="A1102">
        <v>1101</v>
      </c>
    </row>
    <row r="1103" spans="1:11" x14ac:dyDescent="0.25">
      <c r="A1103">
        <v>1102</v>
      </c>
    </row>
    <row r="1104" spans="1:11" x14ac:dyDescent="0.25">
      <c r="A1104">
        <v>1103</v>
      </c>
    </row>
    <row r="1105" spans="1:1" x14ac:dyDescent="0.25">
      <c r="A1105">
        <v>1104</v>
      </c>
    </row>
    <row r="1106" spans="1:1" x14ac:dyDescent="0.25">
      <c r="A1106">
        <v>1105</v>
      </c>
    </row>
    <row r="1107" spans="1:1" x14ac:dyDescent="0.25">
      <c r="A1107">
        <v>1106</v>
      </c>
    </row>
    <row r="1108" spans="1:1" x14ac:dyDescent="0.25">
      <c r="A1108">
        <v>1107</v>
      </c>
    </row>
    <row r="1109" spans="1:1" x14ac:dyDescent="0.25">
      <c r="A1109">
        <v>1108</v>
      </c>
    </row>
    <row r="1110" spans="1:1" x14ac:dyDescent="0.25">
      <c r="A1110">
        <v>1109</v>
      </c>
    </row>
    <row r="1111" spans="1:1" x14ac:dyDescent="0.25">
      <c r="A1111">
        <v>1110</v>
      </c>
    </row>
    <row r="1112" spans="1:1" x14ac:dyDescent="0.25">
      <c r="A1112">
        <v>1111</v>
      </c>
    </row>
    <row r="1113" spans="1:1" x14ac:dyDescent="0.25">
      <c r="A1113">
        <v>1112</v>
      </c>
    </row>
    <row r="1114" spans="1:1" x14ac:dyDescent="0.25">
      <c r="A1114">
        <v>1113</v>
      </c>
    </row>
    <row r="1115" spans="1:1" x14ac:dyDescent="0.25">
      <c r="A1115">
        <v>1114</v>
      </c>
    </row>
    <row r="1116" spans="1:1" x14ac:dyDescent="0.25">
      <c r="A1116">
        <v>1115</v>
      </c>
    </row>
    <row r="1117" spans="1:1" x14ac:dyDescent="0.25">
      <c r="A1117">
        <v>1116</v>
      </c>
    </row>
    <row r="1118" spans="1:1" x14ac:dyDescent="0.25">
      <c r="A1118">
        <v>1117</v>
      </c>
    </row>
    <row r="1119" spans="1:1" x14ac:dyDescent="0.25">
      <c r="A1119">
        <v>1118</v>
      </c>
    </row>
    <row r="1120" spans="1:1" x14ac:dyDescent="0.25">
      <c r="A1120">
        <v>1119</v>
      </c>
    </row>
    <row r="1121" spans="1:11" x14ac:dyDescent="0.25">
      <c r="A1121">
        <v>1120</v>
      </c>
    </row>
    <row r="1122" spans="1:11" x14ac:dyDescent="0.25">
      <c r="A1122">
        <v>1121</v>
      </c>
    </row>
    <row r="1123" spans="1:11" x14ac:dyDescent="0.25">
      <c r="A1123">
        <v>1122</v>
      </c>
    </row>
    <row r="1124" spans="1:11" x14ac:dyDescent="0.25">
      <c r="A1124">
        <v>1123</v>
      </c>
    </row>
    <row r="1125" spans="1:11" x14ac:dyDescent="0.25">
      <c r="A1125">
        <v>1124</v>
      </c>
    </row>
    <row r="1126" spans="1:11" x14ac:dyDescent="0.25">
      <c r="A1126">
        <v>1125</v>
      </c>
    </row>
    <row r="1127" spans="1:11" x14ac:dyDescent="0.25">
      <c r="A1127">
        <v>1126</v>
      </c>
      <c r="J1127">
        <v>39.107182000000009</v>
      </c>
      <c r="K1127">
        <v>13.94106</v>
      </c>
    </row>
    <row r="1128" spans="1:11" x14ac:dyDescent="0.25">
      <c r="A1128">
        <v>1127</v>
      </c>
      <c r="B1128">
        <v>62.793552000000012</v>
      </c>
      <c r="C1128">
        <v>8.2171230000000008</v>
      </c>
    </row>
    <row r="1129" spans="1:11" x14ac:dyDescent="0.25">
      <c r="A1129">
        <v>1128</v>
      </c>
      <c r="B1129">
        <v>62.788906000000011</v>
      </c>
      <c r="C1129">
        <v>8.1987559999999995</v>
      </c>
      <c r="H1129">
        <v>52.946972000000009</v>
      </c>
      <c r="I1129">
        <v>6.4749689999999998</v>
      </c>
    </row>
    <row r="1130" spans="1:11" x14ac:dyDescent="0.25">
      <c r="A1130">
        <v>1129</v>
      </c>
      <c r="B1130">
        <v>62.830746000000012</v>
      </c>
      <c r="C1130">
        <v>8.278905</v>
      </c>
      <c r="H1130">
        <v>52.922176000000015</v>
      </c>
      <c r="I1130">
        <v>6.4598170000000001</v>
      </c>
    </row>
    <row r="1131" spans="1:11" x14ac:dyDescent="0.25">
      <c r="A1131">
        <v>1130</v>
      </c>
      <c r="B1131">
        <v>62.832119000000013</v>
      </c>
      <c r="C1131">
        <v>8.2893129999999999</v>
      </c>
      <c r="H1131">
        <v>52.933247000000009</v>
      </c>
      <c r="I1131">
        <v>6.4544090000000001</v>
      </c>
    </row>
    <row r="1132" spans="1:11" x14ac:dyDescent="0.25">
      <c r="A1132">
        <v>1131</v>
      </c>
      <c r="B1132">
        <v>62.807888000000013</v>
      </c>
      <c r="C1132">
        <v>8.3271680000000003</v>
      </c>
      <c r="H1132">
        <v>52.930595000000011</v>
      </c>
      <c r="I1132">
        <v>6.4601740000000003</v>
      </c>
    </row>
    <row r="1133" spans="1:11" x14ac:dyDescent="0.25">
      <c r="A1133">
        <v>1132</v>
      </c>
      <c r="B1133">
        <v>62.821407000000015</v>
      </c>
      <c r="C1133">
        <v>8.2902319999999996</v>
      </c>
      <c r="H1133">
        <v>52.947941000000014</v>
      </c>
      <c r="I1133">
        <v>6.4713469999999997</v>
      </c>
    </row>
    <row r="1134" spans="1:11" x14ac:dyDescent="0.25">
      <c r="A1134">
        <v>1133</v>
      </c>
      <c r="B1134">
        <v>62.826302000000013</v>
      </c>
      <c r="C1134">
        <v>8.2808949999999992</v>
      </c>
      <c r="H1134">
        <v>52.92829900000001</v>
      </c>
      <c r="I1134">
        <v>6.5201200000000004</v>
      </c>
    </row>
    <row r="1135" spans="1:11" x14ac:dyDescent="0.25">
      <c r="A1135">
        <v>1134</v>
      </c>
      <c r="B1135">
        <v>62.865234000000015</v>
      </c>
      <c r="C1135">
        <v>8.2842629999999993</v>
      </c>
      <c r="H1135">
        <v>52.981564000000013</v>
      </c>
      <c r="I1135">
        <v>6.5039470000000001</v>
      </c>
    </row>
    <row r="1136" spans="1:11" x14ac:dyDescent="0.25">
      <c r="A1136">
        <v>1135</v>
      </c>
      <c r="B1136">
        <v>62.874264000000011</v>
      </c>
      <c r="C1136">
        <v>8.2889560000000007</v>
      </c>
      <c r="H1136">
        <v>52.99987800000001</v>
      </c>
      <c r="I1136">
        <v>6.4626229999999998</v>
      </c>
    </row>
    <row r="1137" spans="1:9" x14ac:dyDescent="0.25">
      <c r="A1137">
        <v>1136</v>
      </c>
      <c r="B1137">
        <v>62.861862000000009</v>
      </c>
      <c r="C1137">
        <v>8.2988020000000002</v>
      </c>
      <c r="H1137">
        <v>53.025486000000015</v>
      </c>
      <c r="I1137">
        <v>6.4792040000000002</v>
      </c>
    </row>
    <row r="1138" spans="1:9" x14ac:dyDescent="0.25">
      <c r="A1138">
        <v>1137</v>
      </c>
      <c r="B1138">
        <v>62.844364000000013</v>
      </c>
      <c r="C1138">
        <v>8.2748240000000006</v>
      </c>
      <c r="H1138">
        <v>53.016357000000013</v>
      </c>
      <c r="I1138">
        <v>6.5162930000000001</v>
      </c>
    </row>
    <row r="1139" spans="1:9" x14ac:dyDescent="0.25">
      <c r="A1139">
        <v>1138</v>
      </c>
      <c r="B1139">
        <v>62.807838000000011</v>
      </c>
      <c r="C1139">
        <v>8.2705380000000002</v>
      </c>
      <c r="H1139">
        <v>53.000336000000011</v>
      </c>
      <c r="I1139">
        <v>6.4882850000000003</v>
      </c>
    </row>
    <row r="1140" spans="1:9" x14ac:dyDescent="0.25">
      <c r="A1140">
        <v>1139</v>
      </c>
      <c r="B1140">
        <v>62.805744000000011</v>
      </c>
      <c r="C1140">
        <v>8.2676809999999996</v>
      </c>
      <c r="H1140">
        <v>52.979980000000012</v>
      </c>
      <c r="I1140">
        <v>6.5434349999999997</v>
      </c>
    </row>
    <row r="1141" spans="1:9" x14ac:dyDescent="0.25">
      <c r="A1141">
        <v>1140</v>
      </c>
      <c r="B1141">
        <v>62.829311000000011</v>
      </c>
      <c r="C1141">
        <v>8.268243</v>
      </c>
      <c r="H1141">
        <v>52.993141000000016</v>
      </c>
      <c r="I1141">
        <v>6.5112420000000002</v>
      </c>
    </row>
    <row r="1142" spans="1:9" x14ac:dyDescent="0.25">
      <c r="A1142">
        <v>1141</v>
      </c>
      <c r="B1142">
        <v>62.793552000000012</v>
      </c>
      <c r="C1142">
        <v>8.2171230000000008</v>
      </c>
      <c r="H1142">
        <v>52.946972000000009</v>
      </c>
      <c r="I1142">
        <v>6.4749689999999998</v>
      </c>
    </row>
    <row r="1143" spans="1:9" x14ac:dyDescent="0.25">
      <c r="A1143">
        <v>1142</v>
      </c>
      <c r="D1143">
        <v>71.415001000000004</v>
      </c>
      <c r="E1143">
        <v>6.6585559999999999</v>
      </c>
      <c r="H1143">
        <v>52.946972000000009</v>
      </c>
      <c r="I1143">
        <v>6.4749689999999998</v>
      </c>
    </row>
    <row r="1144" spans="1:9" x14ac:dyDescent="0.25">
      <c r="A1144">
        <v>1143</v>
      </c>
      <c r="D1144">
        <v>71.425258000000014</v>
      </c>
      <c r="E1144">
        <v>6.6460309999999998</v>
      </c>
    </row>
    <row r="1145" spans="1:9" x14ac:dyDescent="0.25">
      <c r="A1145">
        <v>1144</v>
      </c>
      <c r="D1145">
        <v>71.395877000000013</v>
      </c>
      <c r="E1145">
        <v>6.6119589999999997</v>
      </c>
      <c r="F1145">
        <v>62.490807000000011</v>
      </c>
      <c r="G1145">
        <v>8.2729870000000005</v>
      </c>
    </row>
    <row r="1146" spans="1:9" x14ac:dyDescent="0.25">
      <c r="A1146">
        <v>1145</v>
      </c>
      <c r="D1146">
        <v>71.386238000000006</v>
      </c>
      <c r="E1146">
        <v>6.6141230000000002</v>
      </c>
      <c r="F1146">
        <v>62.555504000000013</v>
      </c>
      <c r="G1146">
        <v>8.3104859999999992</v>
      </c>
    </row>
    <row r="1147" spans="1:9" x14ac:dyDescent="0.25">
      <c r="A1147">
        <v>1146</v>
      </c>
      <c r="D1147">
        <v>71.413866000000013</v>
      </c>
      <c r="E1147">
        <v>6.6577840000000004</v>
      </c>
      <c r="F1147">
        <v>62.545403000000015</v>
      </c>
      <c r="G1147">
        <v>8.2806409999999993</v>
      </c>
    </row>
    <row r="1148" spans="1:9" x14ac:dyDescent="0.25">
      <c r="A1148">
        <v>1147</v>
      </c>
      <c r="D1148">
        <v>71.426702000000006</v>
      </c>
      <c r="E1148">
        <v>6.6468040000000004</v>
      </c>
      <c r="F1148">
        <v>62.539791000000015</v>
      </c>
      <c r="G1148">
        <v>8.2753340000000009</v>
      </c>
    </row>
    <row r="1149" spans="1:9" x14ac:dyDescent="0.25">
      <c r="A1149">
        <v>1148</v>
      </c>
      <c r="D1149">
        <v>71.45438200000001</v>
      </c>
      <c r="E1149">
        <v>6.6439700000000004</v>
      </c>
      <c r="F1149">
        <v>62.500248000000013</v>
      </c>
      <c r="G1149">
        <v>8.2851809999999997</v>
      </c>
    </row>
    <row r="1150" spans="1:9" x14ac:dyDescent="0.25">
      <c r="A1150">
        <v>1149</v>
      </c>
      <c r="D1150">
        <v>71.399279000000007</v>
      </c>
      <c r="E1150">
        <v>6.6611859999999998</v>
      </c>
      <c r="F1150">
        <v>62.514637000000015</v>
      </c>
      <c r="G1150">
        <v>8.2777320000000003</v>
      </c>
    </row>
    <row r="1151" spans="1:9" x14ac:dyDescent="0.25">
      <c r="A1151">
        <v>1150</v>
      </c>
      <c r="D1151">
        <v>71.403454000000011</v>
      </c>
      <c r="E1151">
        <v>6.6574229999999996</v>
      </c>
      <c r="F1151">
        <v>62.515755000000013</v>
      </c>
      <c r="G1151">
        <v>8.2918129999999994</v>
      </c>
    </row>
    <row r="1152" spans="1:9" x14ac:dyDescent="0.25">
      <c r="A1152">
        <v>1151</v>
      </c>
      <c r="D1152">
        <v>71.426444000000004</v>
      </c>
      <c r="E1152">
        <v>6.6265980000000004</v>
      </c>
      <c r="F1152">
        <v>62.523666000000013</v>
      </c>
      <c r="G1152">
        <v>8.3147199999999994</v>
      </c>
    </row>
    <row r="1153" spans="1:9" x14ac:dyDescent="0.25">
      <c r="A1153">
        <v>1152</v>
      </c>
      <c r="D1153">
        <v>71.433093000000014</v>
      </c>
      <c r="E1153">
        <v>6.6407220000000002</v>
      </c>
      <c r="F1153">
        <v>62.59121300000001</v>
      </c>
      <c r="G1153">
        <v>8.3273209999999995</v>
      </c>
    </row>
    <row r="1154" spans="1:9" x14ac:dyDescent="0.25">
      <c r="A1154">
        <v>1153</v>
      </c>
      <c r="D1154">
        <v>71.44036100000001</v>
      </c>
      <c r="E1154">
        <v>6.6529889999999998</v>
      </c>
      <c r="F1154">
        <v>62.585857000000011</v>
      </c>
      <c r="G1154">
        <v>8.3217099999999995</v>
      </c>
    </row>
    <row r="1155" spans="1:9" x14ac:dyDescent="0.25">
      <c r="A1155">
        <v>1154</v>
      </c>
      <c r="D1155">
        <v>71.415001000000004</v>
      </c>
      <c r="E1155">
        <v>6.6585559999999999</v>
      </c>
      <c r="F1155">
        <v>62.593559000000013</v>
      </c>
      <c r="G1155">
        <v>8.3328310000000005</v>
      </c>
    </row>
    <row r="1156" spans="1:9" x14ac:dyDescent="0.25">
      <c r="A1156">
        <v>1155</v>
      </c>
      <c r="D1156">
        <v>71.415001000000004</v>
      </c>
      <c r="E1156">
        <v>6.6585559999999999</v>
      </c>
      <c r="F1156">
        <v>62.579784000000011</v>
      </c>
      <c r="G1156">
        <v>8.3283930000000002</v>
      </c>
    </row>
    <row r="1157" spans="1:9" x14ac:dyDescent="0.25">
      <c r="A1157">
        <v>1156</v>
      </c>
      <c r="F1157">
        <v>62.540348000000009</v>
      </c>
      <c r="G1157">
        <v>8.3163529999999994</v>
      </c>
    </row>
    <row r="1158" spans="1:9" x14ac:dyDescent="0.25">
      <c r="A1158">
        <v>1157</v>
      </c>
      <c r="B1158">
        <v>78.823558000000006</v>
      </c>
      <c r="C1158">
        <v>8.4361859999999993</v>
      </c>
      <c r="F1158">
        <v>62.490807000000011</v>
      </c>
      <c r="G1158">
        <v>8.2729870000000005</v>
      </c>
    </row>
    <row r="1159" spans="1:9" x14ac:dyDescent="0.25">
      <c r="A1159">
        <v>1158</v>
      </c>
      <c r="B1159">
        <v>78.822475000000011</v>
      </c>
      <c r="C1159">
        <v>8.4205670000000001</v>
      </c>
      <c r="F1159">
        <v>62.490807000000011</v>
      </c>
      <c r="G1159">
        <v>8.2729870000000005</v>
      </c>
      <c r="H1159">
        <v>71.81665000000001</v>
      </c>
      <c r="I1159">
        <v>6.6749999999999998</v>
      </c>
    </row>
    <row r="1160" spans="1:9" x14ac:dyDescent="0.25">
      <c r="A1160">
        <v>1159</v>
      </c>
      <c r="B1160">
        <v>78.797269</v>
      </c>
      <c r="C1160">
        <v>8.395721</v>
      </c>
      <c r="H1160">
        <v>72.02092900000001</v>
      </c>
      <c r="I1160">
        <v>6.7992790000000003</v>
      </c>
    </row>
    <row r="1161" spans="1:9" x14ac:dyDescent="0.25">
      <c r="A1161">
        <v>1160</v>
      </c>
      <c r="B1161">
        <v>78.796444000000008</v>
      </c>
      <c r="C1161">
        <v>8.4088659999999997</v>
      </c>
      <c r="H1161">
        <v>71.815104000000005</v>
      </c>
      <c r="I1161">
        <v>6.9014430000000004</v>
      </c>
    </row>
    <row r="1162" spans="1:9" x14ac:dyDescent="0.25">
      <c r="A1162">
        <v>1161</v>
      </c>
      <c r="B1162">
        <v>78.816805000000002</v>
      </c>
      <c r="C1162">
        <v>8.4158760000000008</v>
      </c>
      <c r="H1162">
        <v>71.760464000000013</v>
      </c>
      <c r="I1162">
        <v>6.9387629999999998</v>
      </c>
    </row>
    <row r="1163" spans="1:9" x14ac:dyDescent="0.25">
      <c r="A1163">
        <v>1162</v>
      </c>
      <c r="B1163">
        <v>78.811135000000007</v>
      </c>
      <c r="C1163">
        <v>8.4164949999999994</v>
      </c>
      <c r="H1163">
        <v>71.713557000000009</v>
      </c>
      <c r="I1163">
        <v>6.9515979999999997</v>
      </c>
    </row>
    <row r="1164" spans="1:9" x14ac:dyDescent="0.25">
      <c r="A1164">
        <v>1163</v>
      </c>
      <c r="B1164">
        <v>78.783145000000005</v>
      </c>
      <c r="C1164">
        <v>8.4529910000000008</v>
      </c>
      <c r="H1164">
        <v>71.725052000000005</v>
      </c>
      <c r="I1164">
        <v>6.9552579999999997</v>
      </c>
    </row>
    <row r="1165" spans="1:9" x14ac:dyDescent="0.25">
      <c r="A1165">
        <v>1164</v>
      </c>
      <c r="B1165">
        <v>78.756341000000006</v>
      </c>
      <c r="C1165">
        <v>8.4499479999999991</v>
      </c>
      <c r="H1165">
        <v>71.715258000000006</v>
      </c>
      <c r="I1165">
        <v>6.9412880000000001</v>
      </c>
    </row>
    <row r="1166" spans="1:9" x14ac:dyDescent="0.25">
      <c r="A1166">
        <v>1165</v>
      </c>
      <c r="B1166">
        <v>78.739125000000001</v>
      </c>
      <c r="C1166">
        <v>8.4042270000000006</v>
      </c>
      <c r="H1166">
        <v>71.748351000000014</v>
      </c>
      <c r="I1166">
        <v>6.9627840000000001</v>
      </c>
    </row>
    <row r="1167" spans="1:9" x14ac:dyDescent="0.25">
      <c r="A1167">
        <v>1166</v>
      </c>
      <c r="B1167">
        <v>78.758454</v>
      </c>
      <c r="C1167">
        <v>8.4392259999999997</v>
      </c>
      <c r="H1167">
        <v>71.718403000000009</v>
      </c>
      <c r="I1167">
        <v>6.9628870000000003</v>
      </c>
    </row>
    <row r="1168" spans="1:9" x14ac:dyDescent="0.25">
      <c r="A1168">
        <v>1167</v>
      </c>
      <c r="B1168">
        <v>78.891496000000004</v>
      </c>
      <c r="C1168">
        <v>8.4716500000000003</v>
      </c>
      <c r="H1168">
        <v>71.747732000000013</v>
      </c>
      <c r="I1168">
        <v>6.9735569999999996</v>
      </c>
    </row>
    <row r="1169" spans="1:9" x14ac:dyDescent="0.25">
      <c r="A1169">
        <v>1168</v>
      </c>
      <c r="B1169">
        <v>78.823558000000006</v>
      </c>
      <c r="C1169">
        <v>8.4361859999999993</v>
      </c>
      <c r="H1169">
        <v>71.770052000000007</v>
      </c>
      <c r="I1169">
        <v>6.9628870000000003</v>
      </c>
    </row>
    <row r="1170" spans="1:9" x14ac:dyDescent="0.25">
      <c r="A1170">
        <v>1169</v>
      </c>
      <c r="H1170">
        <v>71.813970000000012</v>
      </c>
      <c r="I1170">
        <v>6.9167519999999998</v>
      </c>
    </row>
    <row r="1171" spans="1:9" x14ac:dyDescent="0.25">
      <c r="A1171">
        <v>1170</v>
      </c>
      <c r="H1171">
        <v>71.766444000000007</v>
      </c>
      <c r="I1171">
        <v>6.9526810000000001</v>
      </c>
    </row>
    <row r="1172" spans="1:9" x14ac:dyDescent="0.25">
      <c r="A1172">
        <v>1171</v>
      </c>
      <c r="H1172">
        <v>71.761238000000006</v>
      </c>
      <c r="I1172">
        <v>6.9978870000000004</v>
      </c>
    </row>
    <row r="1173" spans="1:9" x14ac:dyDescent="0.25">
      <c r="A1173">
        <v>1172</v>
      </c>
      <c r="F1173">
        <v>79.294125000000008</v>
      </c>
      <c r="G1173">
        <v>8.7493300000000005</v>
      </c>
    </row>
    <row r="1174" spans="1:9" x14ac:dyDescent="0.25">
      <c r="A1174">
        <v>1173</v>
      </c>
      <c r="D1174">
        <v>89.703764000000007</v>
      </c>
      <c r="E1174">
        <v>6.5125780000000004</v>
      </c>
      <c r="F1174">
        <v>79.294125000000008</v>
      </c>
      <c r="G1174">
        <v>8.7493300000000005</v>
      </c>
    </row>
    <row r="1175" spans="1:9" x14ac:dyDescent="0.25">
      <c r="A1175">
        <v>1174</v>
      </c>
      <c r="D1175">
        <v>89.766033000000007</v>
      </c>
      <c r="E1175">
        <v>6.5230930000000003</v>
      </c>
      <c r="F1175">
        <v>79.360001000000011</v>
      </c>
      <c r="G1175">
        <v>8.6510820000000006</v>
      </c>
    </row>
    <row r="1176" spans="1:9" x14ac:dyDescent="0.25">
      <c r="A1176">
        <v>1175</v>
      </c>
      <c r="D1176">
        <v>89.735104000000007</v>
      </c>
      <c r="E1176">
        <v>6.524794</v>
      </c>
      <c r="F1176">
        <v>79.35417600000001</v>
      </c>
      <c r="G1176">
        <v>8.7303090000000001</v>
      </c>
    </row>
    <row r="1177" spans="1:9" x14ac:dyDescent="0.25">
      <c r="A1177">
        <v>1176</v>
      </c>
      <c r="D1177">
        <v>89.758867000000009</v>
      </c>
      <c r="E1177">
        <v>6.504175</v>
      </c>
      <c r="F1177">
        <v>79.326908000000003</v>
      </c>
      <c r="G1177">
        <v>8.7185559999999995</v>
      </c>
    </row>
    <row r="1178" spans="1:9" x14ac:dyDescent="0.25">
      <c r="A1178">
        <v>1177</v>
      </c>
      <c r="D1178">
        <v>89.721342000000007</v>
      </c>
      <c r="E1178">
        <v>6.5312890000000001</v>
      </c>
      <c r="F1178">
        <v>79.268609000000012</v>
      </c>
      <c r="G1178">
        <v>8.7136600000000008</v>
      </c>
    </row>
    <row r="1179" spans="1:9" x14ac:dyDescent="0.25">
      <c r="A1179">
        <v>1178</v>
      </c>
      <c r="D1179">
        <v>89.729330000000004</v>
      </c>
      <c r="E1179">
        <v>6.5330919999999999</v>
      </c>
      <c r="F1179">
        <v>79.279073000000011</v>
      </c>
      <c r="G1179">
        <v>8.7056699999999996</v>
      </c>
    </row>
    <row r="1180" spans="1:9" x14ac:dyDescent="0.25">
      <c r="A1180">
        <v>1179</v>
      </c>
      <c r="D1180">
        <v>89.773403000000002</v>
      </c>
      <c r="E1180">
        <v>6.5524230000000001</v>
      </c>
      <c r="F1180">
        <v>79.230620000000002</v>
      </c>
      <c r="G1180">
        <v>8.7275259999999992</v>
      </c>
    </row>
    <row r="1181" spans="1:9" x14ac:dyDescent="0.25">
      <c r="A1181">
        <v>1180</v>
      </c>
      <c r="D1181">
        <v>89.778765000000007</v>
      </c>
      <c r="E1181">
        <v>6.5556190000000001</v>
      </c>
      <c r="F1181">
        <v>79.219073000000009</v>
      </c>
      <c r="G1181">
        <v>8.7323710000000005</v>
      </c>
    </row>
    <row r="1182" spans="1:9" x14ac:dyDescent="0.25">
      <c r="A1182">
        <v>1181</v>
      </c>
      <c r="D1182">
        <v>89.793453</v>
      </c>
      <c r="E1182">
        <v>6.5421129999999996</v>
      </c>
      <c r="F1182">
        <v>78.326721000000006</v>
      </c>
      <c r="G1182">
        <v>7.5203740000000003</v>
      </c>
    </row>
    <row r="1183" spans="1:9" x14ac:dyDescent="0.25">
      <c r="A1183">
        <v>1182</v>
      </c>
      <c r="D1183">
        <v>89.83680600000001</v>
      </c>
      <c r="E1183">
        <v>6.538557</v>
      </c>
    </row>
    <row r="1184" spans="1:9" x14ac:dyDescent="0.25">
      <c r="A1184">
        <v>1183</v>
      </c>
      <c r="D1184">
        <v>89.703764000000007</v>
      </c>
      <c r="E1184">
        <v>6.5125780000000004</v>
      </c>
    </row>
    <row r="1185" spans="1:9" x14ac:dyDescent="0.25">
      <c r="A1185">
        <v>1184</v>
      </c>
    </row>
    <row r="1186" spans="1:9" x14ac:dyDescent="0.25">
      <c r="A1186">
        <v>1185</v>
      </c>
    </row>
    <row r="1187" spans="1:9" x14ac:dyDescent="0.25">
      <c r="A1187">
        <v>1186</v>
      </c>
      <c r="B1187">
        <v>101.267218</v>
      </c>
      <c r="C1187">
        <v>8.7362380000000002</v>
      </c>
    </row>
    <row r="1188" spans="1:9" x14ac:dyDescent="0.25">
      <c r="A1188">
        <v>1187</v>
      </c>
      <c r="B1188">
        <v>101.330725</v>
      </c>
      <c r="C1188">
        <v>8.7485049999999998</v>
      </c>
      <c r="H1188">
        <v>91.715311000000014</v>
      </c>
      <c r="I1188">
        <v>6.0617530000000004</v>
      </c>
    </row>
    <row r="1189" spans="1:9" x14ac:dyDescent="0.25">
      <c r="A1189">
        <v>1188</v>
      </c>
      <c r="B1189">
        <v>101.315157</v>
      </c>
      <c r="C1189">
        <v>8.7442790000000006</v>
      </c>
      <c r="H1189">
        <v>91.797733000000008</v>
      </c>
      <c r="I1189">
        <v>5.9968560000000002</v>
      </c>
    </row>
    <row r="1190" spans="1:9" x14ac:dyDescent="0.25">
      <c r="A1190">
        <v>1189</v>
      </c>
      <c r="B1190">
        <v>101.26366300000001</v>
      </c>
      <c r="C1190">
        <v>8.7697939999999992</v>
      </c>
      <c r="H1190">
        <v>91.776289000000006</v>
      </c>
      <c r="I1190">
        <v>6.0323710000000004</v>
      </c>
    </row>
    <row r="1191" spans="1:9" x14ac:dyDescent="0.25">
      <c r="A1191">
        <v>1190</v>
      </c>
      <c r="B1191">
        <v>101.27397000000001</v>
      </c>
      <c r="C1191">
        <v>8.7555150000000008</v>
      </c>
      <c r="H1191">
        <v>91.768146999999999</v>
      </c>
      <c r="I1191">
        <v>6.0761859999999999</v>
      </c>
    </row>
    <row r="1192" spans="1:9" x14ac:dyDescent="0.25">
      <c r="A1192">
        <v>1191</v>
      </c>
      <c r="B1192">
        <v>101.307528</v>
      </c>
      <c r="C1192">
        <v>8.7163930000000001</v>
      </c>
      <c r="H1192">
        <v>91.748198000000002</v>
      </c>
      <c r="I1192">
        <v>6.0676290000000002</v>
      </c>
    </row>
    <row r="1193" spans="1:9" x14ac:dyDescent="0.25">
      <c r="A1193">
        <v>1192</v>
      </c>
      <c r="B1193">
        <v>101.30597900000001</v>
      </c>
      <c r="C1193">
        <v>8.7196909999999992</v>
      </c>
      <c r="H1193">
        <v>91.726547000000011</v>
      </c>
      <c r="I1193">
        <v>6.0410820000000003</v>
      </c>
    </row>
    <row r="1194" spans="1:9" x14ac:dyDescent="0.25">
      <c r="A1194">
        <v>1193</v>
      </c>
      <c r="B1194">
        <v>101.36670500000001</v>
      </c>
      <c r="C1194">
        <v>8.7163400000000006</v>
      </c>
      <c r="H1194">
        <v>91.693766000000011</v>
      </c>
      <c r="I1194">
        <v>6.0575770000000002</v>
      </c>
    </row>
    <row r="1195" spans="1:9" x14ac:dyDescent="0.25">
      <c r="A1195">
        <v>1194</v>
      </c>
      <c r="B1195">
        <v>101.267218</v>
      </c>
      <c r="C1195">
        <v>8.7362380000000002</v>
      </c>
      <c r="F1195">
        <v>98.816290000000009</v>
      </c>
      <c r="G1195">
        <v>8.5220099999999999</v>
      </c>
      <c r="H1195">
        <v>91.634073000000001</v>
      </c>
      <c r="I1195">
        <v>5.931959</v>
      </c>
    </row>
    <row r="1196" spans="1:9" x14ac:dyDescent="0.25">
      <c r="A1196">
        <v>1195</v>
      </c>
      <c r="F1196">
        <v>98.775673000000012</v>
      </c>
      <c r="G1196">
        <v>8.4760310000000008</v>
      </c>
      <c r="H1196">
        <v>91.691290000000009</v>
      </c>
      <c r="I1196">
        <v>6.0090199999999996</v>
      </c>
    </row>
    <row r="1197" spans="1:9" x14ac:dyDescent="0.25">
      <c r="A1197">
        <v>1196</v>
      </c>
      <c r="F1197">
        <v>98.778145000000009</v>
      </c>
      <c r="G1197">
        <v>8.4971650000000007</v>
      </c>
      <c r="H1197">
        <v>91.715311000000014</v>
      </c>
      <c r="I1197">
        <v>6.0617530000000004</v>
      </c>
    </row>
    <row r="1198" spans="1:9" x14ac:dyDescent="0.25">
      <c r="A1198">
        <v>1197</v>
      </c>
      <c r="F1198">
        <v>98.875569000000013</v>
      </c>
      <c r="G1198">
        <v>8.5313920000000003</v>
      </c>
    </row>
    <row r="1199" spans="1:9" x14ac:dyDescent="0.25">
      <c r="A1199">
        <v>1198</v>
      </c>
      <c r="F1199">
        <v>98.904127000000003</v>
      </c>
      <c r="G1199">
        <v>8.5614950000000007</v>
      </c>
    </row>
    <row r="1200" spans="1:9" x14ac:dyDescent="0.25">
      <c r="A1200">
        <v>1199</v>
      </c>
      <c r="F1200">
        <v>98.832682000000005</v>
      </c>
      <c r="G1200">
        <v>8.4880410000000008</v>
      </c>
    </row>
    <row r="1201" spans="1:9" x14ac:dyDescent="0.25">
      <c r="A1201">
        <v>1200</v>
      </c>
      <c r="F1201">
        <v>98.853300000000004</v>
      </c>
      <c r="G1201">
        <v>8.4628859999999992</v>
      </c>
    </row>
    <row r="1202" spans="1:9" x14ac:dyDescent="0.25">
      <c r="A1202">
        <v>1201</v>
      </c>
      <c r="F1202">
        <v>98.816290000000009</v>
      </c>
      <c r="G1202">
        <v>8.5220099999999999</v>
      </c>
    </row>
    <row r="1203" spans="1:9" x14ac:dyDescent="0.25">
      <c r="A1203">
        <v>1202</v>
      </c>
      <c r="D1203">
        <v>118.366961</v>
      </c>
      <c r="E1203">
        <v>7.1573200000000003</v>
      </c>
    </row>
    <row r="1204" spans="1:9" x14ac:dyDescent="0.25">
      <c r="A1204">
        <v>1203</v>
      </c>
      <c r="D1204">
        <v>118.44356000000002</v>
      </c>
      <c r="E1204">
        <v>7.1169070000000003</v>
      </c>
    </row>
    <row r="1205" spans="1:9" x14ac:dyDescent="0.25">
      <c r="A1205">
        <v>1204</v>
      </c>
      <c r="D1205">
        <v>118.426962</v>
      </c>
      <c r="E1205">
        <v>7.1111339999999998</v>
      </c>
    </row>
    <row r="1206" spans="1:9" x14ac:dyDescent="0.25">
      <c r="A1206">
        <v>1205</v>
      </c>
      <c r="D1206">
        <v>118.42856</v>
      </c>
      <c r="E1206">
        <v>7.1396899999999999</v>
      </c>
    </row>
    <row r="1207" spans="1:9" x14ac:dyDescent="0.25">
      <c r="A1207">
        <v>1206</v>
      </c>
      <c r="D1207">
        <v>118.408095</v>
      </c>
      <c r="E1207">
        <v>7.1682990000000002</v>
      </c>
    </row>
    <row r="1208" spans="1:9" x14ac:dyDescent="0.25">
      <c r="A1208">
        <v>1207</v>
      </c>
      <c r="D1208">
        <v>118.433558</v>
      </c>
      <c r="E1208">
        <v>7.13598</v>
      </c>
    </row>
    <row r="1209" spans="1:9" x14ac:dyDescent="0.25">
      <c r="A1209">
        <v>1208</v>
      </c>
      <c r="B1209">
        <v>125.26866000000001</v>
      </c>
      <c r="C1209">
        <v>9.0195880000000006</v>
      </c>
      <c r="D1209">
        <v>118.48273300000001</v>
      </c>
      <c r="E1209">
        <v>7.1894340000000003</v>
      </c>
    </row>
    <row r="1210" spans="1:9" x14ac:dyDescent="0.25">
      <c r="A1210">
        <v>1209</v>
      </c>
      <c r="B1210">
        <v>125.28294200000002</v>
      </c>
      <c r="C1210">
        <v>9.0198459999999994</v>
      </c>
      <c r="D1210">
        <v>118.366961</v>
      </c>
      <c r="E1210">
        <v>7.1573200000000003</v>
      </c>
    </row>
    <row r="1211" spans="1:9" x14ac:dyDescent="0.25">
      <c r="A1211">
        <v>1210</v>
      </c>
      <c r="B1211">
        <v>125.26521100000001</v>
      </c>
      <c r="C1211">
        <v>9.0286080000000002</v>
      </c>
    </row>
    <row r="1212" spans="1:9" x14ac:dyDescent="0.25">
      <c r="A1212">
        <v>1211</v>
      </c>
      <c r="B1212">
        <v>125.25680400000002</v>
      </c>
      <c r="C1212">
        <v>9.0210830000000009</v>
      </c>
    </row>
    <row r="1213" spans="1:9" x14ac:dyDescent="0.25">
      <c r="A1213">
        <v>1212</v>
      </c>
      <c r="B1213">
        <v>125.28660000000001</v>
      </c>
      <c r="C1213">
        <v>9.0154639999999997</v>
      </c>
    </row>
    <row r="1214" spans="1:9" x14ac:dyDescent="0.25">
      <c r="A1214">
        <v>1213</v>
      </c>
      <c r="B1214">
        <v>125.32897000000001</v>
      </c>
      <c r="C1214">
        <v>9.0074740000000002</v>
      </c>
    </row>
    <row r="1215" spans="1:9" x14ac:dyDescent="0.25">
      <c r="A1215">
        <v>1214</v>
      </c>
      <c r="B1215">
        <v>125.26866000000001</v>
      </c>
      <c r="C1215">
        <v>9.0195880000000006</v>
      </c>
      <c r="F1215">
        <v>124.83278900000002</v>
      </c>
      <c r="G1215">
        <v>9.6459270000000004</v>
      </c>
      <c r="H1215">
        <v>123.47397400000001</v>
      </c>
      <c r="I1215">
        <v>6.4094850000000001</v>
      </c>
    </row>
    <row r="1216" spans="1:9" x14ac:dyDescent="0.25">
      <c r="A1216">
        <v>1215</v>
      </c>
      <c r="F1216">
        <v>124.81458900000001</v>
      </c>
      <c r="G1216">
        <v>9.677835</v>
      </c>
      <c r="H1216">
        <v>123.58422700000001</v>
      </c>
      <c r="I1216">
        <v>6.3921130000000002</v>
      </c>
    </row>
    <row r="1217" spans="1:9" x14ac:dyDescent="0.25">
      <c r="A1217">
        <v>1216</v>
      </c>
      <c r="F1217">
        <v>124.83561900000001</v>
      </c>
      <c r="G1217">
        <v>9.6618040000000001</v>
      </c>
      <c r="H1217">
        <v>123.58912500000001</v>
      </c>
      <c r="I1217">
        <v>6.4021129999999999</v>
      </c>
    </row>
    <row r="1218" spans="1:9" x14ac:dyDescent="0.25">
      <c r="A1218">
        <v>1217</v>
      </c>
      <c r="F1218">
        <v>124.79319600000001</v>
      </c>
      <c r="G1218">
        <v>9.6161340000000006</v>
      </c>
      <c r="H1218">
        <v>123.57258100000001</v>
      </c>
      <c r="I1218">
        <v>6.348814</v>
      </c>
    </row>
    <row r="1219" spans="1:9" x14ac:dyDescent="0.25">
      <c r="A1219">
        <v>1218</v>
      </c>
      <c r="F1219">
        <v>124.82815000000001</v>
      </c>
      <c r="G1219">
        <v>9.6581960000000002</v>
      </c>
      <c r="H1219">
        <v>123.57371300000001</v>
      </c>
      <c r="I1219">
        <v>6.3474740000000001</v>
      </c>
    </row>
    <row r="1220" spans="1:9" x14ac:dyDescent="0.25">
      <c r="A1220">
        <v>1219</v>
      </c>
      <c r="F1220">
        <v>124.82572800000001</v>
      </c>
      <c r="G1220">
        <v>9.676444</v>
      </c>
      <c r="H1220">
        <v>123.54659900000001</v>
      </c>
      <c r="I1220">
        <v>6.3907220000000002</v>
      </c>
    </row>
    <row r="1221" spans="1:9" x14ac:dyDescent="0.25">
      <c r="A1221">
        <v>1220</v>
      </c>
      <c r="F1221">
        <v>124.84830300000002</v>
      </c>
      <c r="G1221">
        <v>9.6220110000000005</v>
      </c>
      <c r="H1221">
        <v>123.643507</v>
      </c>
      <c r="I1221">
        <v>6.411753</v>
      </c>
    </row>
    <row r="1222" spans="1:9" x14ac:dyDescent="0.25">
      <c r="A1222">
        <v>1221</v>
      </c>
      <c r="F1222">
        <v>124.82675400000001</v>
      </c>
      <c r="G1222">
        <v>9.6339179999999995</v>
      </c>
      <c r="H1222">
        <v>123.47397400000001</v>
      </c>
      <c r="I1222">
        <v>6.4094850000000001</v>
      </c>
    </row>
    <row r="1223" spans="1:9" x14ac:dyDescent="0.25">
      <c r="A1223">
        <v>1222</v>
      </c>
      <c r="F1223">
        <v>124.83278900000002</v>
      </c>
      <c r="G1223">
        <v>9.6459270000000004</v>
      </c>
    </row>
    <row r="1224" spans="1:9" x14ac:dyDescent="0.25">
      <c r="A1224">
        <v>1223</v>
      </c>
    </row>
    <row r="1225" spans="1:9" x14ac:dyDescent="0.25">
      <c r="A1225">
        <v>1224</v>
      </c>
    </row>
    <row r="1226" spans="1:9" x14ac:dyDescent="0.25">
      <c r="A1226">
        <v>1225</v>
      </c>
    </row>
    <row r="1227" spans="1:9" x14ac:dyDescent="0.25">
      <c r="A1227">
        <v>1226</v>
      </c>
      <c r="D1227">
        <v>152.57064199999999</v>
      </c>
      <c r="E1227">
        <v>8.4160540000000008</v>
      </c>
    </row>
    <row r="1228" spans="1:9" x14ac:dyDescent="0.25">
      <c r="A1228">
        <v>1227</v>
      </c>
      <c r="D1228">
        <v>152.553248</v>
      </c>
      <c r="E1228">
        <v>8.3196449999999995</v>
      </c>
    </row>
    <row r="1229" spans="1:9" x14ac:dyDescent="0.25">
      <c r="A1229">
        <v>1228</v>
      </c>
      <c r="D1229">
        <v>152.55350200000001</v>
      </c>
      <c r="E1229">
        <v>8.3442830000000008</v>
      </c>
    </row>
    <row r="1230" spans="1:9" x14ac:dyDescent="0.25">
      <c r="A1230">
        <v>1229</v>
      </c>
      <c r="D1230">
        <v>152.55646100000001</v>
      </c>
      <c r="E1230">
        <v>8.3458640000000006</v>
      </c>
    </row>
    <row r="1231" spans="1:9" x14ac:dyDescent="0.25">
      <c r="A1231">
        <v>1230</v>
      </c>
      <c r="B1231">
        <v>156.63076599999999</v>
      </c>
      <c r="C1231">
        <v>9.8981929999999991</v>
      </c>
      <c r="D1231">
        <v>152.57064199999999</v>
      </c>
      <c r="E1231">
        <v>8.4160540000000008</v>
      </c>
    </row>
    <row r="1232" spans="1:9" x14ac:dyDescent="0.25">
      <c r="A1232">
        <v>1231</v>
      </c>
      <c r="B1232">
        <v>156.63076599999999</v>
      </c>
      <c r="C1232">
        <v>9.8981929999999991</v>
      </c>
      <c r="D1232">
        <v>152.57064199999999</v>
      </c>
      <c r="E1232">
        <v>8.4160540000000008</v>
      </c>
    </row>
    <row r="1233" spans="1:9" x14ac:dyDescent="0.25">
      <c r="A1233">
        <v>1232</v>
      </c>
      <c r="B1233">
        <v>156.63076599999999</v>
      </c>
      <c r="C1233">
        <v>9.8981929999999991</v>
      </c>
    </row>
    <row r="1234" spans="1:9" x14ac:dyDescent="0.25">
      <c r="A1234">
        <v>1233</v>
      </c>
      <c r="B1234">
        <v>156.63076599999999</v>
      </c>
      <c r="C1234">
        <v>9.8981929999999991</v>
      </c>
    </row>
    <row r="1235" spans="1:9" x14ac:dyDescent="0.25">
      <c r="A1235">
        <v>1234</v>
      </c>
      <c r="B1235">
        <v>156.63076599999999</v>
      </c>
      <c r="C1235">
        <v>9.8981929999999991</v>
      </c>
    </row>
    <row r="1236" spans="1:9" x14ac:dyDescent="0.25">
      <c r="A1236">
        <v>1235</v>
      </c>
      <c r="B1236">
        <v>156.63076599999999</v>
      </c>
      <c r="C1236">
        <v>9.8981929999999991</v>
      </c>
      <c r="H1236">
        <v>156.05807900000002</v>
      </c>
      <c r="I1236">
        <v>7.0254250000000003</v>
      </c>
    </row>
    <row r="1237" spans="1:9" x14ac:dyDescent="0.25">
      <c r="A1237">
        <v>1236</v>
      </c>
      <c r="F1237">
        <v>156.70503600000001</v>
      </c>
      <c r="G1237">
        <v>9.9741979999999995</v>
      </c>
      <c r="H1237">
        <v>156.160405</v>
      </c>
      <c r="I1237">
        <v>6.9438610000000001</v>
      </c>
    </row>
    <row r="1238" spans="1:9" x14ac:dyDescent="0.25">
      <c r="A1238">
        <v>1237</v>
      </c>
      <c r="F1238">
        <v>156.75171</v>
      </c>
      <c r="G1238">
        <v>10.011282</v>
      </c>
      <c r="H1238">
        <v>156.09495900000002</v>
      </c>
      <c r="I1238">
        <v>6.9602849999999998</v>
      </c>
    </row>
    <row r="1239" spans="1:9" x14ac:dyDescent="0.25">
      <c r="A1239">
        <v>1238</v>
      </c>
      <c r="F1239">
        <v>156.750281</v>
      </c>
      <c r="G1239">
        <v>10.022097</v>
      </c>
      <c r="H1239">
        <v>156.02619799999999</v>
      </c>
      <c r="I1239">
        <v>7.0192009999999998</v>
      </c>
    </row>
    <row r="1240" spans="1:9" x14ac:dyDescent="0.25">
      <c r="A1240">
        <v>1239</v>
      </c>
      <c r="F1240">
        <v>156.76012600000001</v>
      </c>
      <c r="G1240">
        <v>10.014189999999999</v>
      </c>
      <c r="H1240">
        <v>156.01793499999999</v>
      </c>
      <c r="I1240">
        <v>7.0020110000000004</v>
      </c>
    </row>
    <row r="1241" spans="1:9" x14ac:dyDescent="0.25">
      <c r="A1241">
        <v>1240</v>
      </c>
      <c r="F1241">
        <v>156.71411599999999</v>
      </c>
      <c r="G1241">
        <v>9.9906229999999994</v>
      </c>
      <c r="H1241">
        <v>156.010232</v>
      </c>
      <c r="I1241">
        <v>6.9628870000000003</v>
      </c>
    </row>
    <row r="1242" spans="1:9" x14ac:dyDescent="0.25">
      <c r="A1242">
        <v>1241</v>
      </c>
      <c r="F1242">
        <v>156.63617299999999</v>
      </c>
      <c r="G1242">
        <v>10.059232</v>
      </c>
      <c r="H1242">
        <v>155.93591000000001</v>
      </c>
      <c r="I1242">
        <v>6.9563059999999997</v>
      </c>
    </row>
    <row r="1243" spans="1:9" x14ac:dyDescent="0.25">
      <c r="A1243">
        <v>1242</v>
      </c>
      <c r="F1243">
        <v>156.70503600000001</v>
      </c>
      <c r="G1243">
        <v>9.9741979999999995</v>
      </c>
      <c r="H1243">
        <v>155.92790200000002</v>
      </c>
      <c r="I1243">
        <v>6.9835459999999996</v>
      </c>
    </row>
    <row r="1244" spans="1:9" x14ac:dyDescent="0.25">
      <c r="A1244">
        <v>1243</v>
      </c>
      <c r="F1244">
        <v>156.70503600000001</v>
      </c>
      <c r="G1244">
        <v>9.9741979999999995</v>
      </c>
      <c r="H1244">
        <v>156.05807900000002</v>
      </c>
      <c r="I1244">
        <v>7.0254250000000003</v>
      </c>
    </row>
    <row r="1245" spans="1:9" x14ac:dyDescent="0.25">
      <c r="A1245">
        <v>1244</v>
      </c>
    </row>
    <row r="1246" spans="1:9" x14ac:dyDescent="0.25">
      <c r="A1246">
        <v>1245</v>
      </c>
    </row>
    <row r="1247" spans="1:9" x14ac:dyDescent="0.25">
      <c r="A1247">
        <v>1246</v>
      </c>
    </row>
    <row r="1248" spans="1:9" x14ac:dyDescent="0.25">
      <c r="A1248">
        <v>1247</v>
      </c>
    </row>
    <row r="1249" spans="1:9" x14ac:dyDescent="0.25">
      <c r="A1249">
        <v>1248</v>
      </c>
      <c r="D1249">
        <v>178.20239600000002</v>
      </c>
      <c r="E1249">
        <v>6.41045</v>
      </c>
    </row>
    <row r="1250" spans="1:9" x14ac:dyDescent="0.25">
      <c r="A1250">
        <v>1249</v>
      </c>
      <c r="D1250">
        <v>178.30860100000001</v>
      </c>
      <c r="E1250">
        <v>6.388109</v>
      </c>
    </row>
    <row r="1251" spans="1:9" x14ac:dyDescent="0.25">
      <c r="A1251">
        <v>1250</v>
      </c>
      <c r="D1251">
        <v>178.301255</v>
      </c>
      <c r="E1251">
        <v>6.4350889999999996</v>
      </c>
    </row>
    <row r="1252" spans="1:9" x14ac:dyDescent="0.25">
      <c r="A1252">
        <v>1251</v>
      </c>
      <c r="D1252">
        <v>178.220607</v>
      </c>
      <c r="E1252">
        <v>6.410145</v>
      </c>
    </row>
    <row r="1253" spans="1:9" x14ac:dyDescent="0.25">
      <c r="A1253">
        <v>1252</v>
      </c>
      <c r="B1253">
        <v>183.49956</v>
      </c>
      <c r="C1253">
        <v>8.1409570000000002</v>
      </c>
      <c r="D1253">
        <v>178.25274200000001</v>
      </c>
      <c r="E1253">
        <v>6.4130520000000004</v>
      </c>
    </row>
    <row r="1254" spans="1:9" x14ac:dyDescent="0.25">
      <c r="A1254">
        <v>1253</v>
      </c>
      <c r="B1254">
        <v>183.49956</v>
      </c>
      <c r="C1254">
        <v>8.1409570000000002</v>
      </c>
      <c r="D1254">
        <v>178.270343</v>
      </c>
      <c r="E1254">
        <v>6.3996880000000003</v>
      </c>
    </row>
    <row r="1255" spans="1:9" x14ac:dyDescent="0.25">
      <c r="A1255">
        <v>1254</v>
      </c>
      <c r="B1255">
        <v>183.49956</v>
      </c>
      <c r="C1255">
        <v>8.1409570000000002</v>
      </c>
      <c r="D1255">
        <v>178.291</v>
      </c>
      <c r="E1255">
        <v>6.3610220000000002</v>
      </c>
    </row>
    <row r="1256" spans="1:9" x14ac:dyDescent="0.25">
      <c r="A1256">
        <v>1255</v>
      </c>
      <c r="B1256">
        <v>183.49956</v>
      </c>
      <c r="C1256">
        <v>8.1409570000000002</v>
      </c>
      <c r="D1256">
        <v>178.20239600000002</v>
      </c>
      <c r="E1256">
        <v>6.41045</v>
      </c>
    </row>
    <row r="1257" spans="1:9" x14ac:dyDescent="0.25">
      <c r="A1257">
        <v>1256</v>
      </c>
      <c r="B1257">
        <v>183.49956</v>
      </c>
      <c r="C1257">
        <v>8.1409570000000002</v>
      </c>
    </row>
    <row r="1258" spans="1:9" x14ac:dyDescent="0.25">
      <c r="A1258">
        <v>1257</v>
      </c>
      <c r="B1258">
        <v>183.49956</v>
      </c>
      <c r="C1258">
        <v>8.1409570000000002</v>
      </c>
    </row>
    <row r="1259" spans="1:9" x14ac:dyDescent="0.25">
      <c r="A1259">
        <v>1258</v>
      </c>
      <c r="B1259">
        <v>183.49956</v>
      </c>
      <c r="C1259">
        <v>8.1409570000000002</v>
      </c>
    </row>
    <row r="1260" spans="1:9" x14ac:dyDescent="0.25">
      <c r="A1260">
        <v>1259</v>
      </c>
      <c r="F1260">
        <v>185.184821</v>
      </c>
      <c r="G1260">
        <v>8.7567990000000009</v>
      </c>
      <c r="H1260">
        <v>184.53623099999999</v>
      </c>
      <c r="I1260">
        <v>5.4750839999999998</v>
      </c>
    </row>
    <row r="1261" spans="1:9" x14ac:dyDescent="0.25">
      <c r="A1261">
        <v>1260</v>
      </c>
      <c r="F1261">
        <v>185.22914800000001</v>
      </c>
      <c r="G1261">
        <v>8.7510349999999999</v>
      </c>
      <c r="H1261">
        <v>184.608462</v>
      </c>
      <c r="I1261">
        <v>5.4359089999999997</v>
      </c>
    </row>
    <row r="1262" spans="1:9" x14ac:dyDescent="0.25">
      <c r="A1262">
        <v>1261</v>
      </c>
      <c r="F1262">
        <v>185.16472200000001</v>
      </c>
      <c r="G1262">
        <v>8.7160419999999998</v>
      </c>
      <c r="H1262">
        <v>184.54939200000001</v>
      </c>
      <c r="I1262">
        <v>5.4330020000000001</v>
      </c>
    </row>
    <row r="1263" spans="1:9" x14ac:dyDescent="0.25">
      <c r="A1263">
        <v>1262</v>
      </c>
      <c r="F1263">
        <v>185.17538400000001</v>
      </c>
      <c r="G1263">
        <v>8.7277749999999994</v>
      </c>
      <c r="H1263">
        <v>184.56530700000002</v>
      </c>
      <c r="I1263">
        <v>5.4304509999999997</v>
      </c>
    </row>
    <row r="1264" spans="1:9" x14ac:dyDescent="0.25">
      <c r="A1264">
        <v>1263</v>
      </c>
      <c r="F1264">
        <v>185.21297799999999</v>
      </c>
      <c r="G1264">
        <v>8.7367010000000001</v>
      </c>
      <c r="H1264">
        <v>184.53648699999999</v>
      </c>
      <c r="I1264">
        <v>5.4642189999999999</v>
      </c>
    </row>
    <row r="1265" spans="1:9" x14ac:dyDescent="0.25">
      <c r="A1265">
        <v>1264</v>
      </c>
      <c r="F1265">
        <v>185.12544600000001</v>
      </c>
      <c r="G1265">
        <v>8.7378230000000006</v>
      </c>
      <c r="H1265">
        <v>184.50001399999999</v>
      </c>
      <c r="I1265">
        <v>5.4405000000000001</v>
      </c>
    </row>
    <row r="1266" spans="1:9" x14ac:dyDescent="0.25">
      <c r="A1266">
        <v>1265</v>
      </c>
      <c r="F1266">
        <v>185.098918</v>
      </c>
      <c r="G1266">
        <v>8.7146139999999992</v>
      </c>
      <c r="H1266">
        <v>184.454463</v>
      </c>
      <c r="I1266">
        <v>5.421932</v>
      </c>
    </row>
    <row r="1267" spans="1:9" x14ac:dyDescent="0.25">
      <c r="A1267">
        <v>1266</v>
      </c>
      <c r="F1267">
        <v>185.184821</v>
      </c>
      <c r="G1267">
        <v>8.7567990000000009</v>
      </c>
      <c r="H1267">
        <v>184.53623099999999</v>
      </c>
      <c r="I1267">
        <v>5.4750839999999998</v>
      </c>
    </row>
    <row r="1268" spans="1:9" x14ac:dyDescent="0.25">
      <c r="A1268">
        <v>1267</v>
      </c>
    </row>
    <row r="1269" spans="1:9" x14ac:dyDescent="0.25">
      <c r="A1269">
        <v>1268</v>
      </c>
      <c r="D1269">
        <v>205.03671199999999</v>
      </c>
      <c r="E1269">
        <v>4.7657930000000004</v>
      </c>
    </row>
    <row r="1270" spans="1:9" x14ac:dyDescent="0.25">
      <c r="A1270">
        <v>1269</v>
      </c>
      <c r="D1270">
        <v>205.07445799999999</v>
      </c>
      <c r="E1270">
        <v>4.7404409999999997</v>
      </c>
    </row>
    <row r="1271" spans="1:9" x14ac:dyDescent="0.25">
      <c r="A1271">
        <v>1270</v>
      </c>
      <c r="D1271">
        <v>205.15321299999999</v>
      </c>
      <c r="E1271">
        <v>4.7679869999999998</v>
      </c>
    </row>
    <row r="1272" spans="1:9" x14ac:dyDescent="0.25">
      <c r="A1272">
        <v>1271</v>
      </c>
      <c r="D1272">
        <v>205.10225199999999</v>
      </c>
      <c r="E1272">
        <v>4.7934910000000004</v>
      </c>
    </row>
    <row r="1273" spans="1:9" x14ac:dyDescent="0.25">
      <c r="A1273">
        <v>1272</v>
      </c>
      <c r="D1273">
        <v>205.06971300000001</v>
      </c>
      <c r="E1273">
        <v>4.7623249999999997</v>
      </c>
    </row>
    <row r="1274" spans="1:9" x14ac:dyDescent="0.25">
      <c r="A1274">
        <v>1273</v>
      </c>
      <c r="B1274">
        <v>211.86762899999999</v>
      </c>
      <c r="C1274">
        <v>7.610258</v>
      </c>
      <c r="D1274">
        <v>205.12194399999998</v>
      </c>
      <c r="E1274">
        <v>4.7486030000000001</v>
      </c>
    </row>
    <row r="1275" spans="1:9" x14ac:dyDescent="0.25">
      <c r="A1275">
        <v>1274</v>
      </c>
      <c r="B1275">
        <v>211.830928</v>
      </c>
      <c r="C1275">
        <v>7.6230409999999997</v>
      </c>
      <c r="D1275">
        <v>205.040378</v>
      </c>
      <c r="E1275">
        <v>4.69137</v>
      </c>
    </row>
    <row r="1276" spans="1:9" x14ac:dyDescent="0.25">
      <c r="A1276">
        <v>1275</v>
      </c>
      <c r="B1276">
        <v>211.85556700000001</v>
      </c>
      <c r="C1276">
        <v>7.6166499999999999</v>
      </c>
      <c r="D1276">
        <v>205.03671199999999</v>
      </c>
      <c r="E1276">
        <v>4.7657930000000004</v>
      </c>
    </row>
    <row r="1277" spans="1:9" x14ac:dyDescent="0.25">
      <c r="A1277">
        <v>1276</v>
      </c>
      <c r="B1277">
        <v>211.87835100000001</v>
      </c>
      <c r="C1277">
        <v>7.6340719999999997</v>
      </c>
    </row>
    <row r="1278" spans="1:9" x14ac:dyDescent="0.25">
      <c r="A1278">
        <v>1277</v>
      </c>
      <c r="B1278">
        <v>211.86762899999999</v>
      </c>
      <c r="C1278">
        <v>7.610258</v>
      </c>
    </row>
    <row r="1279" spans="1:9" x14ac:dyDescent="0.25">
      <c r="A1279">
        <v>1278</v>
      </c>
      <c r="B1279">
        <v>211.86762899999999</v>
      </c>
      <c r="C1279">
        <v>7.610258</v>
      </c>
    </row>
    <row r="1280" spans="1:9" x14ac:dyDescent="0.25">
      <c r="A1280">
        <v>1279</v>
      </c>
    </row>
    <row r="1281" spans="1:9" x14ac:dyDescent="0.25">
      <c r="A1281">
        <v>1280</v>
      </c>
      <c r="F1281">
        <v>212.803866</v>
      </c>
      <c r="G1281">
        <v>8.1470610000000008</v>
      </c>
      <c r="H1281">
        <v>212.22865999999999</v>
      </c>
      <c r="I1281">
        <v>4.9578870000000004</v>
      </c>
    </row>
    <row r="1282" spans="1:9" x14ac:dyDescent="0.25">
      <c r="A1282">
        <v>1281</v>
      </c>
      <c r="F1282">
        <v>212.81726800000001</v>
      </c>
      <c r="G1282">
        <v>8.1807739999999995</v>
      </c>
      <c r="H1282">
        <v>212.22865999999999</v>
      </c>
      <c r="I1282">
        <v>4.9578870000000004</v>
      </c>
    </row>
    <row r="1283" spans="1:9" x14ac:dyDescent="0.25">
      <c r="A1283">
        <v>1282</v>
      </c>
      <c r="F1283">
        <v>212.74479399999998</v>
      </c>
      <c r="G1283">
        <v>8.1910310000000006</v>
      </c>
      <c r="H1283">
        <v>212.047887</v>
      </c>
      <c r="I1283">
        <v>5.0556190000000001</v>
      </c>
    </row>
    <row r="1284" spans="1:9" x14ac:dyDescent="0.25">
      <c r="A1284">
        <v>1283</v>
      </c>
      <c r="F1284">
        <v>212.77103099999999</v>
      </c>
      <c r="G1284">
        <v>8.1381960000000007</v>
      </c>
      <c r="H1284">
        <v>212.08417499999999</v>
      </c>
      <c r="I1284">
        <v>5.0502580000000004</v>
      </c>
    </row>
    <row r="1285" spans="1:9" x14ac:dyDescent="0.25">
      <c r="A1285">
        <v>1284</v>
      </c>
      <c r="F1285">
        <v>212.63757699999999</v>
      </c>
      <c r="G1285">
        <v>8.0885060000000006</v>
      </c>
      <c r="H1285">
        <v>212.117887</v>
      </c>
      <c r="I1285">
        <v>4.9768039999999996</v>
      </c>
    </row>
    <row r="1286" spans="1:9" x14ac:dyDescent="0.25">
      <c r="A1286">
        <v>1285</v>
      </c>
      <c r="F1286">
        <v>212.625361</v>
      </c>
      <c r="G1286">
        <v>8.2173189999999998</v>
      </c>
      <c r="H1286">
        <v>212.18185600000001</v>
      </c>
      <c r="I1286">
        <v>4.8602059999999998</v>
      </c>
    </row>
    <row r="1287" spans="1:9" x14ac:dyDescent="0.25">
      <c r="A1287">
        <v>1286</v>
      </c>
      <c r="F1287">
        <v>212.803866</v>
      </c>
      <c r="G1287">
        <v>8.1470610000000008</v>
      </c>
      <c r="H1287">
        <v>212.146546</v>
      </c>
      <c r="I1287">
        <v>4.9029379999999998</v>
      </c>
    </row>
    <row r="1288" spans="1:9" x14ac:dyDescent="0.25">
      <c r="A1288">
        <v>1287</v>
      </c>
      <c r="F1288">
        <v>212.803866</v>
      </c>
      <c r="G1288">
        <v>8.1470610000000008</v>
      </c>
      <c r="H1288">
        <v>212.22865999999999</v>
      </c>
      <c r="I1288">
        <v>4.9578870000000004</v>
      </c>
    </row>
    <row r="1289" spans="1:9" x14ac:dyDescent="0.25">
      <c r="A1289">
        <v>1288</v>
      </c>
    </row>
    <row r="1290" spans="1:9" x14ac:dyDescent="0.25">
      <c r="A1290">
        <v>1289</v>
      </c>
    </row>
    <row r="1291" spans="1:9" x14ac:dyDescent="0.25">
      <c r="A1291">
        <v>1290</v>
      </c>
      <c r="D1291">
        <v>230.52051699999998</v>
      </c>
      <c r="E1291">
        <v>4.8832990000000001</v>
      </c>
    </row>
    <row r="1292" spans="1:9" x14ac:dyDescent="0.25">
      <c r="A1292">
        <v>1291</v>
      </c>
      <c r="D1292">
        <v>230.57788600000001</v>
      </c>
      <c r="E1292">
        <v>4.9096390000000003</v>
      </c>
    </row>
    <row r="1293" spans="1:9" x14ac:dyDescent="0.25">
      <c r="A1293">
        <v>1292</v>
      </c>
      <c r="D1293">
        <v>230.53912500000001</v>
      </c>
      <c r="E1293">
        <v>4.8800520000000001</v>
      </c>
    </row>
    <row r="1294" spans="1:9" x14ac:dyDescent="0.25">
      <c r="A1294">
        <v>1293</v>
      </c>
      <c r="D1294">
        <v>230.52051699999998</v>
      </c>
      <c r="E1294">
        <v>4.8832990000000001</v>
      </c>
    </row>
    <row r="1295" spans="1:9" x14ac:dyDescent="0.25">
      <c r="A1295">
        <v>1294</v>
      </c>
      <c r="D1295">
        <v>230.52051699999998</v>
      </c>
      <c r="E1295">
        <v>4.8832990000000001</v>
      </c>
    </row>
    <row r="1296" spans="1:9" x14ac:dyDescent="0.25">
      <c r="A1296">
        <v>1295</v>
      </c>
      <c r="B1296">
        <v>237.61165</v>
      </c>
      <c r="C1296">
        <v>6.6145360000000002</v>
      </c>
      <c r="D1296">
        <v>230.52819600000001</v>
      </c>
      <c r="E1296">
        <v>4.8604130000000003</v>
      </c>
    </row>
    <row r="1297" spans="1:9" x14ac:dyDescent="0.25">
      <c r="A1297">
        <v>1296</v>
      </c>
      <c r="B1297">
        <v>237.58871199999999</v>
      </c>
      <c r="C1297">
        <v>6.5810310000000003</v>
      </c>
      <c r="D1297">
        <v>230.65097900000001</v>
      </c>
      <c r="E1297">
        <v>4.8637110000000003</v>
      </c>
    </row>
    <row r="1298" spans="1:9" x14ac:dyDescent="0.25">
      <c r="A1298">
        <v>1297</v>
      </c>
      <c r="B1298">
        <v>237.587423</v>
      </c>
      <c r="C1298">
        <v>6.5736600000000003</v>
      </c>
      <c r="D1298">
        <v>230.52051699999998</v>
      </c>
      <c r="E1298">
        <v>4.8832990000000001</v>
      </c>
    </row>
    <row r="1299" spans="1:9" x14ac:dyDescent="0.25">
      <c r="A1299">
        <v>1298</v>
      </c>
      <c r="B1299">
        <v>237.60463999999999</v>
      </c>
      <c r="C1299">
        <v>6.5469590000000002</v>
      </c>
    </row>
    <row r="1300" spans="1:9" x14ac:dyDescent="0.25">
      <c r="A1300">
        <v>1299</v>
      </c>
      <c r="B1300">
        <v>237.65113400000001</v>
      </c>
      <c r="C1300">
        <v>6.6003610000000004</v>
      </c>
    </row>
    <row r="1301" spans="1:9" x14ac:dyDescent="0.25">
      <c r="A1301">
        <v>1300</v>
      </c>
      <c r="B1301">
        <v>237.69237100000001</v>
      </c>
      <c r="C1301">
        <v>6.6178350000000004</v>
      </c>
    </row>
    <row r="1302" spans="1:9" x14ac:dyDescent="0.25">
      <c r="A1302">
        <v>1301</v>
      </c>
      <c r="B1302">
        <v>237.58871199999999</v>
      </c>
      <c r="C1302">
        <v>6.5810310000000003</v>
      </c>
    </row>
    <row r="1303" spans="1:9" x14ac:dyDescent="0.25">
      <c r="A1303">
        <v>1302</v>
      </c>
      <c r="B1303">
        <v>237.58871199999999</v>
      </c>
      <c r="C1303">
        <v>6.5810310000000003</v>
      </c>
    </row>
    <row r="1304" spans="1:9" x14ac:dyDescent="0.25">
      <c r="A1304">
        <v>1303</v>
      </c>
      <c r="H1304">
        <v>237.814279</v>
      </c>
      <c r="I1304">
        <v>4.4460309999999996</v>
      </c>
    </row>
    <row r="1305" spans="1:9" x14ac:dyDescent="0.25">
      <c r="A1305">
        <v>1304</v>
      </c>
      <c r="F1305">
        <v>239.51531</v>
      </c>
      <c r="G1305">
        <v>7.3045359999999997</v>
      </c>
      <c r="H1305">
        <v>237.75984700000001</v>
      </c>
      <c r="I1305">
        <v>4.4933509999999997</v>
      </c>
    </row>
    <row r="1306" spans="1:9" x14ac:dyDescent="0.25">
      <c r="A1306">
        <v>1305</v>
      </c>
      <c r="F1306">
        <v>239.57479599999999</v>
      </c>
      <c r="G1306">
        <v>7.3139180000000001</v>
      </c>
      <c r="H1306">
        <v>237.81701200000001</v>
      </c>
      <c r="I1306">
        <v>4.3979379999999999</v>
      </c>
    </row>
    <row r="1307" spans="1:9" x14ac:dyDescent="0.25">
      <c r="A1307">
        <v>1306</v>
      </c>
      <c r="F1307">
        <v>239.51670200000001</v>
      </c>
      <c r="G1307">
        <v>7.2139689999999996</v>
      </c>
      <c r="H1307">
        <v>237.82881699999999</v>
      </c>
      <c r="I1307">
        <v>4.3806190000000003</v>
      </c>
    </row>
    <row r="1308" spans="1:9" x14ac:dyDescent="0.25">
      <c r="A1308">
        <v>1307</v>
      </c>
      <c r="F1308">
        <v>239.50165100000001</v>
      </c>
      <c r="G1308">
        <v>7.263763</v>
      </c>
      <c r="H1308">
        <v>237.809844</v>
      </c>
      <c r="I1308">
        <v>4.3930410000000002</v>
      </c>
    </row>
    <row r="1309" spans="1:9" x14ac:dyDescent="0.25">
      <c r="A1309">
        <v>1308</v>
      </c>
      <c r="F1309">
        <v>239.50144299999999</v>
      </c>
      <c r="G1309">
        <v>7.3025770000000003</v>
      </c>
      <c r="H1309">
        <v>237.782062</v>
      </c>
      <c r="I1309">
        <v>4.3780929999999998</v>
      </c>
    </row>
    <row r="1310" spans="1:9" x14ac:dyDescent="0.25">
      <c r="A1310">
        <v>1309</v>
      </c>
      <c r="F1310">
        <v>239.58159799999999</v>
      </c>
      <c r="G1310">
        <v>7.3177830000000004</v>
      </c>
      <c r="H1310">
        <v>237.731908</v>
      </c>
      <c r="I1310">
        <v>4.3913919999999997</v>
      </c>
    </row>
    <row r="1311" spans="1:9" x14ac:dyDescent="0.25">
      <c r="A1311">
        <v>1310</v>
      </c>
      <c r="F1311">
        <v>239.47227000000001</v>
      </c>
      <c r="G1311">
        <v>7.3057730000000003</v>
      </c>
      <c r="H1311">
        <v>237.78180399999999</v>
      </c>
      <c r="I1311">
        <v>4.38835</v>
      </c>
    </row>
    <row r="1312" spans="1:9" x14ac:dyDescent="0.25">
      <c r="A1312">
        <v>1311</v>
      </c>
      <c r="D1312">
        <v>257.42927900000001</v>
      </c>
      <c r="E1312">
        <v>4.9846909999999998</v>
      </c>
      <c r="F1312">
        <v>239.54494800000001</v>
      </c>
      <c r="G1312">
        <v>7.3278359999999996</v>
      </c>
      <c r="H1312">
        <v>237.814279</v>
      </c>
      <c r="I1312">
        <v>4.4460309999999996</v>
      </c>
    </row>
    <row r="1313" spans="1:11" x14ac:dyDescent="0.25">
      <c r="A1313">
        <v>1312</v>
      </c>
      <c r="D1313">
        <v>257.45221600000002</v>
      </c>
      <c r="E1313">
        <v>4.9606180000000002</v>
      </c>
      <c r="F1313">
        <v>239.51531</v>
      </c>
      <c r="G1313">
        <v>7.3045359999999997</v>
      </c>
    </row>
    <row r="1314" spans="1:11" x14ac:dyDescent="0.25">
      <c r="A1314">
        <v>1313</v>
      </c>
      <c r="D1314">
        <v>257.447475</v>
      </c>
      <c r="E1314">
        <v>4.9710830000000001</v>
      </c>
    </row>
    <row r="1315" spans="1:11" x14ac:dyDescent="0.25">
      <c r="A1315">
        <v>1314</v>
      </c>
      <c r="D1315">
        <v>257.47087799999997</v>
      </c>
      <c r="E1315">
        <v>4.9589179999999997</v>
      </c>
    </row>
    <row r="1316" spans="1:11" x14ac:dyDescent="0.25">
      <c r="A1316">
        <v>1315</v>
      </c>
      <c r="D1316">
        <v>257.47072200000002</v>
      </c>
      <c r="E1316">
        <v>4.928763</v>
      </c>
    </row>
    <row r="1317" spans="1:11" x14ac:dyDescent="0.25">
      <c r="A1317">
        <v>1316</v>
      </c>
      <c r="B1317">
        <v>263.40638999999999</v>
      </c>
      <c r="C1317">
        <v>7.2084530000000004</v>
      </c>
      <c r="D1317">
        <v>257.45061800000002</v>
      </c>
      <c r="E1317">
        <v>4.9340210000000004</v>
      </c>
    </row>
    <row r="1318" spans="1:11" x14ac:dyDescent="0.25">
      <c r="A1318">
        <v>1317</v>
      </c>
      <c r="B1318">
        <v>263.44041399999998</v>
      </c>
      <c r="C1318">
        <v>7.2010829999999997</v>
      </c>
      <c r="D1318">
        <v>257.47010399999999</v>
      </c>
      <c r="E1318">
        <v>4.9534019999999996</v>
      </c>
    </row>
    <row r="1319" spans="1:11" x14ac:dyDescent="0.25">
      <c r="A1319">
        <v>1318</v>
      </c>
      <c r="B1319">
        <v>263.38149599999997</v>
      </c>
      <c r="C1319">
        <v>7.2191229999999997</v>
      </c>
      <c r="D1319">
        <v>257.51324799999998</v>
      </c>
      <c r="E1319">
        <v>4.9290209999999997</v>
      </c>
    </row>
    <row r="1320" spans="1:11" x14ac:dyDescent="0.25">
      <c r="A1320">
        <v>1319</v>
      </c>
      <c r="B1320">
        <v>263.35773399999999</v>
      </c>
      <c r="C1320">
        <v>7.1956189999999998</v>
      </c>
      <c r="D1320">
        <v>257.42927900000001</v>
      </c>
      <c r="E1320">
        <v>4.9846909999999998</v>
      </c>
    </row>
    <row r="1321" spans="1:11" x14ac:dyDescent="0.25">
      <c r="A1321">
        <v>1320</v>
      </c>
      <c r="B1321">
        <v>263.35381599999999</v>
      </c>
      <c r="C1321">
        <v>7.2139689999999996</v>
      </c>
    </row>
    <row r="1322" spans="1:11" x14ac:dyDescent="0.25">
      <c r="A1322">
        <v>1321</v>
      </c>
      <c r="B1322">
        <v>263.383712</v>
      </c>
      <c r="C1322">
        <v>7.1920099999999998</v>
      </c>
    </row>
    <row r="1323" spans="1:11" x14ac:dyDescent="0.25">
      <c r="A1323">
        <v>1322</v>
      </c>
      <c r="B1323">
        <v>263.41412700000001</v>
      </c>
      <c r="C1323">
        <v>7.2338139999999997</v>
      </c>
    </row>
    <row r="1324" spans="1:11" x14ac:dyDescent="0.25">
      <c r="A1324">
        <v>1323</v>
      </c>
      <c r="B1324">
        <v>263.41479400000003</v>
      </c>
      <c r="C1324">
        <v>7.1693819999999997</v>
      </c>
    </row>
    <row r="1325" spans="1:11" x14ac:dyDescent="0.25">
      <c r="A1325">
        <v>1324</v>
      </c>
      <c r="B1325">
        <v>263.37680699999999</v>
      </c>
      <c r="C1325">
        <v>7.1815470000000001</v>
      </c>
    </row>
    <row r="1326" spans="1:11" x14ac:dyDescent="0.25">
      <c r="A1326">
        <v>1325</v>
      </c>
      <c r="B1326">
        <v>263.40638999999999</v>
      </c>
      <c r="C1326">
        <v>7.2084530000000004</v>
      </c>
    </row>
    <row r="1327" spans="1:11" x14ac:dyDescent="0.25">
      <c r="A1327">
        <v>1326</v>
      </c>
    </row>
    <row r="1328" spans="1:11" x14ac:dyDescent="0.25">
      <c r="A1328">
        <v>1327</v>
      </c>
      <c r="H1328">
        <v>263.977577</v>
      </c>
      <c r="I1328">
        <v>4.4796909999999999</v>
      </c>
      <c r="J1328">
        <v>235.67577499999999</v>
      </c>
      <c r="K1328">
        <v>14.43299</v>
      </c>
    </row>
    <row r="1329" spans="1:1" x14ac:dyDescent="0.25">
      <c r="A1329">
        <v>1328</v>
      </c>
    </row>
    <row r="1330" spans="1:1" x14ac:dyDescent="0.25">
      <c r="A1330">
        <v>1329</v>
      </c>
    </row>
    <row r="1331" spans="1:1" x14ac:dyDescent="0.25">
      <c r="A1331">
        <v>1330</v>
      </c>
    </row>
    <row r="1332" spans="1:1" x14ac:dyDescent="0.25">
      <c r="A1332">
        <v>1331</v>
      </c>
    </row>
    <row r="1333" spans="1:1" x14ac:dyDescent="0.25">
      <c r="A1333">
        <v>1332</v>
      </c>
    </row>
    <row r="1334" spans="1:1" x14ac:dyDescent="0.25">
      <c r="A1334">
        <v>1333</v>
      </c>
    </row>
    <row r="1335" spans="1:1" x14ac:dyDescent="0.25">
      <c r="A1335">
        <v>1334</v>
      </c>
    </row>
    <row r="1336" spans="1:1" x14ac:dyDescent="0.25">
      <c r="A1336">
        <v>1335</v>
      </c>
    </row>
    <row r="1337" spans="1:1" x14ac:dyDescent="0.25">
      <c r="A1337">
        <v>1336</v>
      </c>
    </row>
    <row r="1338" spans="1:1" x14ac:dyDescent="0.25">
      <c r="A1338">
        <v>1337</v>
      </c>
    </row>
    <row r="1339" spans="1:1" x14ac:dyDescent="0.25">
      <c r="A1339">
        <v>1338</v>
      </c>
    </row>
    <row r="1340" spans="1:1" x14ac:dyDescent="0.25">
      <c r="A1340">
        <v>1339</v>
      </c>
    </row>
    <row r="1341" spans="1:1" x14ac:dyDescent="0.25">
      <c r="A1341">
        <v>1340</v>
      </c>
    </row>
    <row r="1342" spans="1:1" x14ac:dyDescent="0.25">
      <c r="A1342">
        <v>1341</v>
      </c>
    </row>
    <row r="1343" spans="1:1" x14ac:dyDescent="0.25">
      <c r="A1343">
        <v>1342</v>
      </c>
    </row>
    <row r="1344" spans="1:1" x14ac:dyDescent="0.25">
      <c r="A1344">
        <v>1343</v>
      </c>
    </row>
    <row r="1345" spans="1:1" x14ac:dyDescent="0.25">
      <c r="A1345">
        <v>1344</v>
      </c>
    </row>
    <row r="1346" spans="1:1" x14ac:dyDescent="0.25">
      <c r="A1346">
        <v>1345</v>
      </c>
    </row>
    <row r="1347" spans="1:1" x14ac:dyDescent="0.25">
      <c r="A1347">
        <v>1346</v>
      </c>
    </row>
    <row r="1348" spans="1:1" x14ac:dyDescent="0.25">
      <c r="A1348">
        <v>1347</v>
      </c>
    </row>
    <row r="1349" spans="1:1" x14ac:dyDescent="0.25">
      <c r="A1349">
        <v>1348</v>
      </c>
    </row>
    <row r="1350" spans="1:1" x14ac:dyDescent="0.25">
      <c r="A1350">
        <v>1349</v>
      </c>
    </row>
    <row r="1351" spans="1:1" x14ac:dyDescent="0.25">
      <c r="A1351">
        <v>1350</v>
      </c>
    </row>
    <row r="1352" spans="1:1" x14ac:dyDescent="0.25">
      <c r="A1352">
        <v>1351</v>
      </c>
    </row>
    <row r="1353" spans="1:1" x14ac:dyDescent="0.25">
      <c r="A1353">
        <v>1352</v>
      </c>
    </row>
    <row r="1354" spans="1:1" x14ac:dyDescent="0.25">
      <c r="A1354">
        <v>1353</v>
      </c>
    </row>
    <row r="1355" spans="1:1" x14ac:dyDescent="0.25">
      <c r="A1355">
        <v>1354</v>
      </c>
    </row>
    <row r="1356" spans="1:1" x14ac:dyDescent="0.25">
      <c r="A1356">
        <v>1355</v>
      </c>
    </row>
    <row r="1357" spans="1:1" x14ac:dyDescent="0.25">
      <c r="A1357">
        <v>1356</v>
      </c>
    </row>
    <row r="1358" spans="1:1" x14ac:dyDescent="0.25">
      <c r="A1358">
        <v>1357</v>
      </c>
    </row>
    <row r="1359" spans="1:1" x14ac:dyDescent="0.25">
      <c r="A1359">
        <v>1358</v>
      </c>
    </row>
    <row r="1360" spans="1:1" x14ac:dyDescent="0.25">
      <c r="A1360">
        <v>1359</v>
      </c>
    </row>
    <row r="1361" spans="1:11" x14ac:dyDescent="0.25">
      <c r="A1361">
        <v>1360</v>
      </c>
      <c r="J1361">
        <v>235.93366</v>
      </c>
      <c r="K1361">
        <v>14.218197</v>
      </c>
    </row>
    <row r="1362" spans="1:11" x14ac:dyDescent="0.25">
      <c r="A1362">
        <v>1361</v>
      </c>
      <c r="B1362">
        <v>232.881753</v>
      </c>
      <c r="C1362">
        <v>8.2501540000000002</v>
      </c>
    </row>
    <row r="1363" spans="1:11" x14ac:dyDescent="0.25">
      <c r="A1363">
        <v>1362</v>
      </c>
      <c r="B1363">
        <v>232.84933000000001</v>
      </c>
      <c r="C1363">
        <v>8.2728350000000006</v>
      </c>
    </row>
    <row r="1364" spans="1:11" x14ac:dyDescent="0.25">
      <c r="A1364">
        <v>1363</v>
      </c>
      <c r="B1364">
        <v>232.89025799999999</v>
      </c>
      <c r="C1364">
        <v>8.2452570000000005</v>
      </c>
    </row>
    <row r="1365" spans="1:11" x14ac:dyDescent="0.25">
      <c r="A1365">
        <v>1364</v>
      </c>
      <c r="B1365">
        <v>232.90871200000001</v>
      </c>
      <c r="C1365">
        <v>8.2209800000000008</v>
      </c>
    </row>
    <row r="1366" spans="1:11" x14ac:dyDescent="0.25">
      <c r="A1366">
        <v>1365</v>
      </c>
      <c r="B1366">
        <v>232.87830099999999</v>
      </c>
      <c r="C1366">
        <v>8.2155679999999993</v>
      </c>
      <c r="D1366">
        <v>229.790052</v>
      </c>
      <c r="E1366">
        <v>9.9495880000000003</v>
      </c>
    </row>
    <row r="1367" spans="1:11" x14ac:dyDescent="0.25">
      <c r="A1367">
        <v>1366</v>
      </c>
      <c r="B1367">
        <v>232.88458800000001</v>
      </c>
      <c r="C1367">
        <v>8.2095880000000001</v>
      </c>
      <c r="D1367">
        <v>229.75690800000001</v>
      </c>
      <c r="E1367">
        <v>9.8860309999999991</v>
      </c>
    </row>
    <row r="1368" spans="1:11" x14ac:dyDescent="0.25">
      <c r="A1368">
        <v>1367</v>
      </c>
      <c r="B1368">
        <v>232.884176</v>
      </c>
      <c r="C1368">
        <v>8.2482480000000002</v>
      </c>
      <c r="D1368">
        <v>229.75670199999999</v>
      </c>
      <c r="E1368">
        <v>9.8751540000000002</v>
      </c>
    </row>
    <row r="1369" spans="1:11" x14ac:dyDescent="0.25">
      <c r="A1369">
        <v>1368</v>
      </c>
      <c r="B1369">
        <v>232.86428000000001</v>
      </c>
      <c r="C1369">
        <v>8.2682479999999998</v>
      </c>
      <c r="D1369">
        <v>229.759073</v>
      </c>
      <c r="E1369">
        <v>9.8831959999999999</v>
      </c>
    </row>
    <row r="1370" spans="1:11" x14ac:dyDescent="0.25">
      <c r="A1370">
        <v>1369</v>
      </c>
      <c r="B1370">
        <v>232.881753</v>
      </c>
      <c r="C1370">
        <v>8.2501540000000002</v>
      </c>
      <c r="D1370">
        <v>229.759073</v>
      </c>
      <c r="E1370">
        <v>9.9071660000000001</v>
      </c>
    </row>
    <row r="1371" spans="1:11" x14ac:dyDescent="0.25">
      <c r="A1371">
        <v>1370</v>
      </c>
      <c r="B1371">
        <v>232.881753</v>
      </c>
      <c r="C1371">
        <v>8.2501540000000002</v>
      </c>
      <c r="D1371">
        <v>229.790052</v>
      </c>
      <c r="E1371">
        <v>9.9495880000000003</v>
      </c>
    </row>
    <row r="1372" spans="1:11" x14ac:dyDescent="0.25">
      <c r="A1372">
        <v>1371</v>
      </c>
      <c r="D1372">
        <v>229.78835000000001</v>
      </c>
      <c r="E1372">
        <v>9.9041759999999996</v>
      </c>
    </row>
    <row r="1373" spans="1:11" x14ac:dyDescent="0.25">
      <c r="A1373">
        <v>1372</v>
      </c>
      <c r="D1373">
        <v>229.880414</v>
      </c>
      <c r="E1373">
        <v>9.8263400000000001</v>
      </c>
    </row>
    <row r="1374" spans="1:11" x14ac:dyDescent="0.25">
      <c r="A1374">
        <v>1373</v>
      </c>
      <c r="D1374">
        <v>229.790052</v>
      </c>
      <c r="E1374">
        <v>9.9495880000000003</v>
      </c>
      <c r="F1374">
        <v>230.653301</v>
      </c>
      <c r="G1374">
        <v>8.0830409999999997</v>
      </c>
    </row>
    <row r="1375" spans="1:11" x14ac:dyDescent="0.25">
      <c r="A1375">
        <v>1374</v>
      </c>
      <c r="F1375">
        <v>230.63360900000001</v>
      </c>
      <c r="G1375">
        <v>8.1165470000000006</v>
      </c>
      <c r="H1375">
        <v>230.04355699999999</v>
      </c>
      <c r="I1375">
        <v>10.906083000000001</v>
      </c>
    </row>
    <row r="1376" spans="1:11" x14ac:dyDescent="0.25">
      <c r="A1376">
        <v>1375</v>
      </c>
      <c r="F1376">
        <v>230.64335199999999</v>
      </c>
      <c r="G1376">
        <v>8.0971650000000004</v>
      </c>
      <c r="H1376">
        <v>230.00603000000001</v>
      </c>
      <c r="I1376">
        <v>10.865257</v>
      </c>
    </row>
    <row r="1377" spans="1:9" x14ac:dyDescent="0.25">
      <c r="A1377">
        <v>1376</v>
      </c>
      <c r="F1377">
        <v>230.656856</v>
      </c>
      <c r="G1377">
        <v>8.0635569999999994</v>
      </c>
      <c r="H1377">
        <v>230.003455</v>
      </c>
      <c r="I1377">
        <v>10.832784</v>
      </c>
    </row>
    <row r="1378" spans="1:9" x14ac:dyDescent="0.25">
      <c r="A1378">
        <v>1377</v>
      </c>
      <c r="F1378">
        <v>230.734588</v>
      </c>
      <c r="G1378">
        <v>8.0424220000000002</v>
      </c>
      <c r="H1378">
        <v>230.00634099999999</v>
      </c>
      <c r="I1378">
        <v>10.920052</v>
      </c>
    </row>
    <row r="1379" spans="1:9" x14ac:dyDescent="0.25">
      <c r="A1379">
        <v>1378</v>
      </c>
      <c r="F1379">
        <v>230.70933099999999</v>
      </c>
      <c r="G1379">
        <v>8.0355670000000003</v>
      </c>
      <c r="H1379">
        <v>229.994485</v>
      </c>
      <c r="I1379">
        <v>10.950153999999999</v>
      </c>
    </row>
    <row r="1380" spans="1:9" x14ac:dyDescent="0.25">
      <c r="A1380">
        <v>1379</v>
      </c>
      <c r="F1380">
        <v>230.71505300000001</v>
      </c>
      <c r="G1380">
        <v>8.0416500000000006</v>
      </c>
      <c r="H1380">
        <v>229.99845400000001</v>
      </c>
      <c r="I1380">
        <v>10.945258000000001</v>
      </c>
    </row>
    <row r="1381" spans="1:9" x14ac:dyDescent="0.25">
      <c r="A1381">
        <v>1380</v>
      </c>
      <c r="F1381">
        <v>230.67036200000001</v>
      </c>
      <c r="G1381">
        <v>8.0568050000000007</v>
      </c>
      <c r="H1381">
        <v>229.936342</v>
      </c>
      <c r="I1381">
        <v>10.875515999999999</v>
      </c>
    </row>
    <row r="1382" spans="1:9" x14ac:dyDescent="0.25">
      <c r="A1382">
        <v>1381</v>
      </c>
      <c r="F1382">
        <v>230.653301</v>
      </c>
      <c r="G1382">
        <v>8.0830409999999997</v>
      </c>
      <c r="H1382">
        <v>229.90288699999999</v>
      </c>
      <c r="I1382">
        <v>10.90902</v>
      </c>
    </row>
    <row r="1383" spans="1:9" x14ac:dyDescent="0.25">
      <c r="A1383">
        <v>1382</v>
      </c>
      <c r="H1383">
        <v>230.000619</v>
      </c>
      <c r="I1383">
        <v>10.842062</v>
      </c>
    </row>
    <row r="1384" spans="1:9" x14ac:dyDescent="0.25">
      <c r="A1384">
        <v>1383</v>
      </c>
      <c r="H1384">
        <v>230.000619</v>
      </c>
      <c r="I1384">
        <v>10.842062</v>
      </c>
    </row>
    <row r="1385" spans="1:9" x14ac:dyDescent="0.25">
      <c r="A1385">
        <v>1384</v>
      </c>
    </row>
    <row r="1386" spans="1:9" x14ac:dyDescent="0.25">
      <c r="A1386">
        <v>1385</v>
      </c>
      <c r="B1386">
        <v>212.91118599999999</v>
      </c>
      <c r="C1386">
        <v>7.8057220000000003</v>
      </c>
    </row>
    <row r="1387" spans="1:9" x14ac:dyDescent="0.25">
      <c r="A1387">
        <v>1386</v>
      </c>
      <c r="B1387">
        <v>212.91118599999999</v>
      </c>
      <c r="C1387">
        <v>7.8057220000000003</v>
      </c>
    </row>
    <row r="1388" spans="1:9" x14ac:dyDescent="0.25">
      <c r="A1388">
        <v>1387</v>
      </c>
      <c r="B1388">
        <v>212.91118599999999</v>
      </c>
      <c r="C1388">
        <v>7.8057220000000003</v>
      </c>
    </row>
    <row r="1389" spans="1:9" x14ac:dyDescent="0.25">
      <c r="A1389">
        <v>1388</v>
      </c>
      <c r="B1389">
        <v>212.84041199999999</v>
      </c>
      <c r="C1389">
        <v>7.8694839999999999</v>
      </c>
      <c r="D1389">
        <v>208.307559</v>
      </c>
      <c r="E1389">
        <v>8.3487209999999994</v>
      </c>
    </row>
    <row r="1390" spans="1:9" x14ac:dyDescent="0.25">
      <c r="A1390">
        <v>1389</v>
      </c>
      <c r="B1390">
        <v>212.83649499999999</v>
      </c>
      <c r="C1390">
        <v>7.8309280000000001</v>
      </c>
      <c r="D1390">
        <v>208.345508</v>
      </c>
      <c r="E1390">
        <v>8.3683599999999991</v>
      </c>
    </row>
    <row r="1391" spans="1:9" x14ac:dyDescent="0.25">
      <c r="A1391">
        <v>1390</v>
      </c>
      <c r="B1391">
        <v>212.89732000000001</v>
      </c>
      <c r="C1391">
        <v>7.7609279999999998</v>
      </c>
      <c r="D1391">
        <v>208.32596899999999</v>
      </c>
      <c r="E1391">
        <v>8.3813669999999991</v>
      </c>
    </row>
    <row r="1392" spans="1:9" x14ac:dyDescent="0.25">
      <c r="A1392">
        <v>1391</v>
      </c>
      <c r="B1392">
        <v>212.853557</v>
      </c>
      <c r="C1392">
        <v>7.6810309999999999</v>
      </c>
      <c r="D1392">
        <v>208.316688</v>
      </c>
      <c r="E1392">
        <v>8.3794789999999999</v>
      </c>
    </row>
    <row r="1393" spans="1:9" x14ac:dyDescent="0.25">
      <c r="A1393">
        <v>1392</v>
      </c>
      <c r="B1393">
        <v>212.91118599999999</v>
      </c>
      <c r="C1393">
        <v>7.8057220000000003</v>
      </c>
      <c r="D1393">
        <v>208.293735</v>
      </c>
      <c r="E1393">
        <v>8.3747860000000003</v>
      </c>
    </row>
    <row r="1394" spans="1:9" x14ac:dyDescent="0.25">
      <c r="A1394">
        <v>1393</v>
      </c>
      <c r="D1394">
        <v>208.32862399999999</v>
      </c>
      <c r="E1394">
        <v>8.3940680000000008</v>
      </c>
    </row>
    <row r="1395" spans="1:9" x14ac:dyDescent="0.25">
      <c r="A1395">
        <v>1394</v>
      </c>
      <c r="D1395">
        <v>208.28985499999999</v>
      </c>
      <c r="E1395">
        <v>8.4409969999999994</v>
      </c>
    </row>
    <row r="1396" spans="1:9" x14ac:dyDescent="0.25">
      <c r="A1396">
        <v>1395</v>
      </c>
      <c r="D1396">
        <v>208.307559</v>
      </c>
      <c r="E1396">
        <v>8.3487209999999994</v>
      </c>
      <c r="F1396">
        <v>208.792304</v>
      </c>
      <c r="G1396">
        <v>5.7136570000000004</v>
      </c>
      <c r="H1396">
        <v>209.200839</v>
      </c>
      <c r="I1396">
        <v>8.8241320000000005</v>
      </c>
    </row>
    <row r="1397" spans="1:9" x14ac:dyDescent="0.25">
      <c r="A1397">
        <v>1396</v>
      </c>
      <c r="D1397">
        <v>208.307559</v>
      </c>
      <c r="E1397">
        <v>8.3487209999999994</v>
      </c>
      <c r="F1397">
        <v>208.76919900000001</v>
      </c>
      <c r="G1397">
        <v>5.716412</v>
      </c>
      <c r="H1397">
        <v>209.086478</v>
      </c>
      <c r="I1397">
        <v>8.7764880000000005</v>
      </c>
    </row>
    <row r="1398" spans="1:9" x14ac:dyDescent="0.25">
      <c r="A1398">
        <v>1397</v>
      </c>
      <c r="F1398">
        <v>208.74379300000001</v>
      </c>
      <c r="G1398">
        <v>5.6257159999999997</v>
      </c>
      <c r="H1398">
        <v>209.18844899999999</v>
      </c>
      <c r="I1398">
        <v>8.7934239999999999</v>
      </c>
    </row>
    <row r="1399" spans="1:9" x14ac:dyDescent="0.25">
      <c r="A1399">
        <v>1398</v>
      </c>
      <c r="F1399">
        <v>208.76266800000002</v>
      </c>
      <c r="G1399">
        <v>5.6499969999999999</v>
      </c>
      <c r="H1399">
        <v>209.21012400000001</v>
      </c>
      <c r="I1399">
        <v>8.8136749999999999</v>
      </c>
    </row>
    <row r="1400" spans="1:9" x14ac:dyDescent="0.25">
      <c r="A1400">
        <v>1399</v>
      </c>
      <c r="F1400">
        <v>208.77481</v>
      </c>
      <c r="G1400">
        <v>5.7143199999999998</v>
      </c>
      <c r="H1400">
        <v>210.889072</v>
      </c>
      <c r="I1400">
        <v>9.8938659999999992</v>
      </c>
    </row>
    <row r="1401" spans="1:9" x14ac:dyDescent="0.25">
      <c r="A1401">
        <v>1400</v>
      </c>
      <c r="F1401">
        <v>208.80928700000001</v>
      </c>
      <c r="G1401">
        <v>5.6776439999999999</v>
      </c>
      <c r="H1401">
        <v>209.17814200000001</v>
      </c>
      <c r="I1401">
        <v>8.8547379999999993</v>
      </c>
    </row>
    <row r="1402" spans="1:9" x14ac:dyDescent="0.25">
      <c r="A1402">
        <v>1401</v>
      </c>
      <c r="F1402">
        <v>208.87754000000001</v>
      </c>
      <c r="G1402">
        <v>5.64663</v>
      </c>
      <c r="H1402">
        <v>210.90391700000001</v>
      </c>
      <c r="I1402">
        <v>9.9787119999999998</v>
      </c>
    </row>
    <row r="1403" spans="1:9" x14ac:dyDescent="0.25">
      <c r="A1403">
        <v>1402</v>
      </c>
      <c r="F1403">
        <v>208.84030100000001</v>
      </c>
      <c r="G1403">
        <v>5.6856530000000003</v>
      </c>
      <c r="H1403">
        <v>209.22547800000001</v>
      </c>
      <c r="I1403">
        <v>8.7775599999999994</v>
      </c>
    </row>
    <row r="1404" spans="1:9" x14ac:dyDescent="0.25">
      <c r="A1404">
        <v>1403</v>
      </c>
      <c r="F1404">
        <v>208.82734600000001</v>
      </c>
      <c r="G1404">
        <v>5.7029449999999997</v>
      </c>
      <c r="H1404">
        <v>209.229713</v>
      </c>
      <c r="I1404">
        <v>8.8211220000000008</v>
      </c>
    </row>
    <row r="1405" spans="1:9" x14ac:dyDescent="0.25">
      <c r="A1405">
        <v>1404</v>
      </c>
      <c r="F1405">
        <v>208.792304</v>
      </c>
      <c r="G1405">
        <v>5.7136570000000004</v>
      </c>
      <c r="H1405">
        <v>209.200839</v>
      </c>
      <c r="I1405">
        <v>8.8241320000000005</v>
      </c>
    </row>
    <row r="1406" spans="1:9" x14ac:dyDescent="0.25">
      <c r="A1406">
        <v>1405</v>
      </c>
    </row>
    <row r="1407" spans="1:9" x14ac:dyDescent="0.25">
      <c r="A1407">
        <v>1406</v>
      </c>
    </row>
    <row r="1408" spans="1:9" x14ac:dyDescent="0.25">
      <c r="A1408">
        <v>1407</v>
      </c>
      <c r="D1408">
        <v>190.01147</v>
      </c>
      <c r="E1408">
        <v>9.4516030000000004</v>
      </c>
    </row>
    <row r="1409" spans="1:9" x14ac:dyDescent="0.25">
      <c r="A1409">
        <v>1408</v>
      </c>
      <c r="D1409">
        <v>189.98463699999999</v>
      </c>
      <c r="E1409">
        <v>9.4909320000000008</v>
      </c>
    </row>
    <row r="1410" spans="1:9" x14ac:dyDescent="0.25">
      <c r="A1410">
        <v>1409</v>
      </c>
      <c r="D1410">
        <v>190.04773599999999</v>
      </c>
      <c r="E1410">
        <v>9.5139370000000003</v>
      </c>
    </row>
    <row r="1411" spans="1:9" x14ac:dyDescent="0.25">
      <c r="A1411">
        <v>1410</v>
      </c>
      <c r="B1411">
        <v>185.222362</v>
      </c>
      <c r="C1411">
        <v>7.0532760000000003</v>
      </c>
      <c r="D1411">
        <v>190.06610000000001</v>
      </c>
      <c r="E1411">
        <v>9.4996030000000005</v>
      </c>
    </row>
    <row r="1412" spans="1:9" x14ac:dyDescent="0.25">
      <c r="A1412">
        <v>1411</v>
      </c>
      <c r="B1412">
        <v>185.19742100000002</v>
      </c>
      <c r="C1412">
        <v>7.0674570000000001</v>
      </c>
      <c r="D1412">
        <v>190.03977900000001</v>
      </c>
      <c r="E1412">
        <v>9.4901149999999994</v>
      </c>
    </row>
    <row r="1413" spans="1:9" x14ac:dyDescent="0.25">
      <c r="A1413">
        <v>1412</v>
      </c>
      <c r="B1413">
        <v>185.25256300000001</v>
      </c>
      <c r="C1413">
        <v>7.0466959999999998</v>
      </c>
      <c r="D1413">
        <v>190.02218199999999</v>
      </c>
      <c r="E1413">
        <v>9.4610400000000006</v>
      </c>
    </row>
    <row r="1414" spans="1:9" x14ac:dyDescent="0.25">
      <c r="A1414">
        <v>1413</v>
      </c>
      <c r="B1414">
        <v>185.23363799999998</v>
      </c>
      <c r="C1414">
        <v>7.0274650000000003</v>
      </c>
      <c r="D1414">
        <v>189.976833</v>
      </c>
      <c r="E1414">
        <v>9.4680280000000003</v>
      </c>
    </row>
    <row r="1415" spans="1:9" x14ac:dyDescent="0.25">
      <c r="A1415">
        <v>1414</v>
      </c>
      <c r="B1415">
        <v>185.28194300000001</v>
      </c>
      <c r="C1415">
        <v>7.0198140000000002</v>
      </c>
      <c r="D1415">
        <v>190.01147</v>
      </c>
      <c r="E1415">
        <v>9.4516030000000004</v>
      </c>
    </row>
    <row r="1416" spans="1:9" x14ac:dyDescent="0.25">
      <c r="A1416">
        <v>1415</v>
      </c>
      <c r="B1416">
        <v>185.25628599999999</v>
      </c>
      <c r="C1416">
        <v>7.0436350000000001</v>
      </c>
    </row>
    <row r="1417" spans="1:9" x14ac:dyDescent="0.25">
      <c r="A1417">
        <v>1416</v>
      </c>
      <c r="B1417">
        <v>185.27556900000002</v>
      </c>
      <c r="C1417">
        <v>7.0846470000000004</v>
      </c>
    </row>
    <row r="1418" spans="1:9" x14ac:dyDescent="0.25">
      <c r="A1418">
        <v>1417</v>
      </c>
      <c r="B1418">
        <v>185.27046899999999</v>
      </c>
      <c r="C1418">
        <v>7.0129270000000004</v>
      </c>
    </row>
    <row r="1419" spans="1:9" x14ac:dyDescent="0.25">
      <c r="A1419">
        <v>1418</v>
      </c>
      <c r="H1419">
        <v>185.32463799999999</v>
      </c>
      <c r="I1419">
        <v>10.229094999999999</v>
      </c>
    </row>
    <row r="1420" spans="1:9" x14ac:dyDescent="0.25">
      <c r="A1420">
        <v>1419</v>
      </c>
      <c r="F1420">
        <v>184.95160200000001</v>
      </c>
      <c r="G1420">
        <v>6.892595</v>
      </c>
      <c r="H1420">
        <v>185.235015</v>
      </c>
      <c r="I1420">
        <v>10.23348</v>
      </c>
    </row>
    <row r="1421" spans="1:9" x14ac:dyDescent="0.25">
      <c r="A1421">
        <v>1420</v>
      </c>
      <c r="F1421">
        <v>184.974662</v>
      </c>
      <c r="G1421">
        <v>6.8505630000000002</v>
      </c>
      <c r="H1421">
        <v>185.28684200000001</v>
      </c>
      <c r="I1421">
        <v>10.226493</v>
      </c>
    </row>
    <row r="1422" spans="1:9" x14ac:dyDescent="0.25">
      <c r="A1422">
        <v>1421</v>
      </c>
      <c r="F1422">
        <v>184.92936600000002</v>
      </c>
      <c r="G1422">
        <v>6.883464</v>
      </c>
      <c r="H1422">
        <v>185.30969200000001</v>
      </c>
      <c r="I1422">
        <v>10.267555</v>
      </c>
    </row>
    <row r="1423" spans="1:9" x14ac:dyDescent="0.25">
      <c r="A1423">
        <v>1422</v>
      </c>
      <c r="F1423">
        <v>185.00429800000001</v>
      </c>
      <c r="G1423">
        <v>6.8909630000000002</v>
      </c>
      <c r="H1423">
        <v>185.331165</v>
      </c>
      <c r="I1423">
        <v>10.241694000000001</v>
      </c>
    </row>
    <row r="1424" spans="1:9" x14ac:dyDescent="0.25">
      <c r="A1424">
        <v>1423</v>
      </c>
      <c r="F1424">
        <v>184.99766500000001</v>
      </c>
      <c r="G1424">
        <v>6.8480119999999998</v>
      </c>
      <c r="H1424">
        <v>185.28383200000002</v>
      </c>
      <c r="I1424">
        <v>10.269239000000001</v>
      </c>
    </row>
    <row r="1425" spans="1:9" x14ac:dyDescent="0.25">
      <c r="A1425">
        <v>1424</v>
      </c>
      <c r="F1425">
        <v>184.94538</v>
      </c>
      <c r="G1425">
        <v>6.8345459999999996</v>
      </c>
      <c r="H1425">
        <v>185.26572300000001</v>
      </c>
      <c r="I1425">
        <v>10.236490999999999</v>
      </c>
    </row>
    <row r="1426" spans="1:9" x14ac:dyDescent="0.25">
      <c r="A1426">
        <v>1425</v>
      </c>
      <c r="F1426">
        <v>184.90125599999999</v>
      </c>
      <c r="G1426">
        <v>6.9477880000000001</v>
      </c>
      <c r="H1426">
        <v>185.276893</v>
      </c>
      <c r="I1426">
        <v>10.215882000000001</v>
      </c>
    </row>
    <row r="1427" spans="1:9" x14ac:dyDescent="0.25">
      <c r="A1427">
        <v>1426</v>
      </c>
      <c r="F1427">
        <v>184.892841</v>
      </c>
      <c r="G1427">
        <v>6.9377389999999997</v>
      </c>
      <c r="H1427">
        <v>185.27224999999999</v>
      </c>
      <c r="I1427">
        <v>10.212159</v>
      </c>
    </row>
    <row r="1428" spans="1:9" x14ac:dyDescent="0.25">
      <c r="A1428">
        <v>1427</v>
      </c>
      <c r="H1428">
        <v>185.32463799999999</v>
      </c>
      <c r="I1428">
        <v>10.229094999999999</v>
      </c>
    </row>
    <row r="1429" spans="1:9" x14ac:dyDescent="0.25">
      <c r="A1429">
        <v>1428</v>
      </c>
    </row>
    <row r="1430" spans="1:9" x14ac:dyDescent="0.25">
      <c r="A1430">
        <v>1429</v>
      </c>
    </row>
    <row r="1431" spans="1:9" x14ac:dyDescent="0.25">
      <c r="A1431">
        <v>1430</v>
      </c>
    </row>
    <row r="1432" spans="1:9" x14ac:dyDescent="0.25">
      <c r="A1432">
        <v>1431</v>
      </c>
    </row>
    <row r="1433" spans="1:9" x14ac:dyDescent="0.25">
      <c r="A1433">
        <v>1432</v>
      </c>
      <c r="D1433">
        <v>162.58299600000001</v>
      </c>
      <c r="E1433">
        <v>9.2456770000000006</v>
      </c>
    </row>
    <row r="1434" spans="1:9" x14ac:dyDescent="0.25">
      <c r="A1434">
        <v>1433</v>
      </c>
      <c r="D1434">
        <v>162.57758899999999</v>
      </c>
      <c r="E1434">
        <v>9.1723250000000007</v>
      </c>
    </row>
    <row r="1435" spans="1:9" x14ac:dyDescent="0.25">
      <c r="A1435">
        <v>1434</v>
      </c>
      <c r="D1435">
        <v>162.57575199999999</v>
      </c>
      <c r="E1435">
        <v>9.1880360000000003</v>
      </c>
    </row>
    <row r="1436" spans="1:9" x14ac:dyDescent="0.25">
      <c r="A1436">
        <v>1435</v>
      </c>
      <c r="B1436">
        <v>158.49685700000001</v>
      </c>
      <c r="C1436">
        <v>7.3044989999999999</v>
      </c>
      <c r="D1436">
        <v>162.61247900000001</v>
      </c>
      <c r="E1436">
        <v>9.2383310000000005</v>
      </c>
    </row>
    <row r="1437" spans="1:9" x14ac:dyDescent="0.25">
      <c r="A1437">
        <v>1436</v>
      </c>
      <c r="B1437">
        <v>158.444266</v>
      </c>
      <c r="C1437">
        <v>7.3518369999999997</v>
      </c>
      <c r="D1437">
        <v>162.59029000000001</v>
      </c>
      <c r="E1437">
        <v>9.2271099999999997</v>
      </c>
    </row>
    <row r="1438" spans="1:9" x14ac:dyDescent="0.25">
      <c r="A1438">
        <v>1437</v>
      </c>
      <c r="B1438">
        <v>158.466047</v>
      </c>
      <c r="C1438">
        <v>7.3234240000000002</v>
      </c>
      <c r="D1438">
        <v>162.56126599999999</v>
      </c>
      <c r="E1438">
        <v>9.2110409999999998</v>
      </c>
    </row>
    <row r="1439" spans="1:9" x14ac:dyDescent="0.25">
      <c r="A1439">
        <v>1438</v>
      </c>
      <c r="B1439">
        <v>158.50573300000002</v>
      </c>
      <c r="C1439">
        <v>7.3358189999999999</v>
      </c>
      <c r="D1439">
        <v>162.61773399999998</v>
      </c>
      <c r="E1439">
        <v>9.1650810000000007</v>
      </c>
    </row>
    <row r="1440" spans="1:9" x14ac:dyDescent="0.25">
      <c r="A1440">
        <v>1439</v>
      </c>
      <c r="B1440">
        <v>158.472882</v>
      </c>
      <c r="C1440">
        <v>7.3239850000000004</v>
      </c>
      <c r="D1440">
        <v>162.58299600000001</v>
      </c>
      <c r="E1440">
        <v>9.2456770000000006</v>
      </c>
    </row>
    <row r="1441" spans="1:9" x14ac:dyDescent="0.25">
      <c r="A1441">
        <v>1440</v>
      </c>
      <c r="B1441">
        <v>158.53603200000001</v>
      </c>
      <c r="C1441">
        <v>7.3429599999999997</v>
      </c>
    </row>
    <row r="1442" spans="1:9" x14ac:dyDescent="0.25">
      <c r="A1442">
        <v>1441</v>
      </c>
      <c r="B1442">
        <v>158.51399600000002</v>
      </c>
      <c r="C1442">
        <v>7.2738940000000003</v>
      </c>
    </row>
    <row r="1443" spans="1:9" x14ac:dyDescent="0.25">
      <c r="A1443">
        <v>1442</v>
      </c>
      <c r="B1443">
        <v>158.49685700000001</v>
      </c>
      <c r="C1443">
        <v>7.3044989999999999</v>
      </c>
      <c r="F1443">
        <v>158.716149</v>
      </c>
      <c r="G1443">
        <v>6.8474009999999996</v>
      </c>
      <c r="H1443">
        <v>158.818423</v>
      </c>
      <c r="I1443">
        <v>9.8721789999999991</v>
      </c>
    </row>
    <row r="1444" spans="1:9" x14ac:dyDescent="0.25">
      <c r="A1444">
        <v>1443</v>
      </c>
      <c r="F1444">
        <v>158.716149</v>
      </c>
      <c r="G1444">
        <v>6.8474009999999996</v>
      </c>
      <c r="H1444">
        <v>158.70513</v>
      </c>
      <c r="I1444">
        <v>9.8829419999999999</v>
      </c>
    </row>
    <row r="1445" spans="1:9" x14ac:dyDescent="0.25">
      <c r="A1445">
        <v>1444</v>
      </c>
      <c r="F1445">
        <v>158.74134700000002</v>
      </c>
      <c r="G1445">
        <v>6.9779350000000004</v>
      </c>
      <c r="H1445">
        <v>158.712424</v>
      </c>
      <c r="I1445">
        <v>9.8685569999999991</v>
      </c>
    </row>
    <row r="1446" spans="1:9" x14ac:dyDescent="0.25">
      <c r="A1446">
        <v>1445</v>
      </c>
      <c r="F1446">
        <v>158.65937300000002</v>
      </c>
      <c r="G1446">
        <v>6.896217</v>
      </c>
      <c r="H1446">
        <v>158.74262200000001</v>
      </c>
      <c r="I1446">
        <v>9.8912060000000004</v>
      </c>
    </row>
    <row r="1447" spans="1:9" x14ac:dyDescent="0.25">
      <c r="A1447">
        <v>1446</v>
      </c>
      <c r="F1447">
        <v>158.60688500000001</v>
      </c>
      <c r="G1447">
        <v>6.8746910000000003</v>
      </c>
      <c r="H1447">
        <v>158.74384600000002</v>
      </c>
      <c r="I1447">
        <v>9.9130889999999994</v>
      </c>
    </row>
    <row r="1448" spans="1:9" x14ac:dyDescent="0.25">
      <c r="A1448">
        <v>1447</v>
      </c>
      <c r="F1448">
        <v>158.643306</v>
      </c>
      <c r="G1448">
        <v>6.8726500000000001</v>
      </c>
      <c r="H1448">
        <v>158.75103899999999</v>
      </c>
      <c r="I1448">
        <v>9.9378290000000007</v>
      </c>
    </row>
    <row r="1449" spans="1:9" x14ac:dyDescent="0.25">
      <c r="A1449">
        <v>1448</v>
      </c>
      <c r="F1449">
        <v>158.699264</v>
      </c>
      <c r="G1449">
        <v>6.8880049999999997</v>
      </c>
      <c r="H1449">
        <v>158.73869400000001</v>
      </c>
      <c r="I1449">
        <v>9.9142100000000006</v>
      </c>
    </row>
    <row r="1450" spans="1:9" x14ac:dyDescent="0.25">
      <c r="A1450">
        <v>1449</v>
      </c>
      <c r="F1450">
        <v>158.68997999999999</v>
      </c>
      <c r="G1450">
        <v>6.8691820000000003</v>
      </c>
      <c r="H1450">
        <v>158.710793</v>
      </c>
      <c r="I1450">
        <v>9.9280849999999994</v>
      </c>
    </row>
    <row r="1451" spans="1:9" x14ac:dyDescent="0.25">
      <c r="A1451">
        <v>1450</v>
      </c>
      <c r="F1451">
        <v>158.716149</v>
      </c>
      <c r="G1451">
        <v>6.8474009999999996</v>
      </c>
      <c r="H1451">
        <v>158.818423</v>
      </c>
      <c r="I1451">
        <v>9.8721789999999991</v>
      </c>
    </row>
    <row r="1452" spans="1:9" x14ac:dyDescent="0.25">
      <c r="A1452">
        <v>1451</v>
      </c>
    </row>
    <row r="1453" spans="1:9" x14ac:dyDescent="0.25">
      <c r="A1453">
        <v>1452</v>
      </c>
    </row>
    <row r="1454" spans="1:9" x14ac:dyDescent="0.25">
      <c r="A1454">
        <v>1453</v>
      </c>
    </row>
    <row r="1455" spans="1:9" x14ac:dyDescent="0.25">
      <c r="A1455">
        <v>1454</v>
      </c>
    </row>
    <row r="1456" spans="1:9" x14ac:dyDescent="0.25">
      <c r="A1456">
        <v>1455</v>
      </c>
      <c r="D1456">
        <v>129.69273200000001</v>
      </c>
      <c r="E1456">
        <v>8.2428349999999995</v>
      </c>
    </row>
    <row r="1457" spans="1:9" x14ac:dyDescent="0.25">
      <c r="A1457">
        <v>1456</v>
      </c>
      <c r="D1457">
        <v>129.714384</v>
      </c>
      <c r="E1457">
        <v>8.2056699999999996</v>
      </c>
    </row>
    <row r="1458" spans="1:9" x14ac:dyDescent="0.25">
      <c r="A1458">
        <v>1457</v>
      </c>
      <c r="D1458">
        <v>129.74897200000001</v>
      </c>
      <c r="E1458">
        <v>8.2380410000000008</v>
      </c>
    </row>
    <row r="1459" spans="1:9" x14ac:dyDescent="0.25">
      <c r="A1459">
        <v>1458</v>
      </c>
      <c r="B1459">
        <v>125.90232300000001</v>
      </c>
      <c r="C1459">
        <v>6.3367519999999997</v>
      </c>
      <c r="D1459">
        <v>129.776186</v>
      </c>
      <c r="E1459">
        <v>8.2008759999999992</v>
      </c>
    </row>
    <row r="1460" spans="1:9" x14ac:dyDescent="0.25">
      <c r="A1460">
        <v>1459</v>
      </c>
      <c r="B1460">
        <v>125.94520800000001</v>
      </c>
      <c r="C1460">
        <v>6.321701</v>
      </c>
      <c r="D1460">
        <v>129.78119100000001</v>
      </c>
      <c r="E1460">
        <v>8.1948450000000008</v>
      </c>
    </row>
    <row r="1461" spans="1:9" x14ac:dyDescent="0.25">
      <c r="A1461">
        <v>1460</v>
      </c>
      <c r="B1461">
        <v>125.91149700000001</v>
      </c>
      <c r="C1461">
        <v>6.3532989999999998</v>
      </c>
      <c r="D1461">
        <v>129.710623</v>
      </c>
      <c r="E1461">
        <v>8.2245360000000005</v>
      </c>
    </row>
    <row r="1462" spans="1:9" x14ac:dyDescent="0.25">
      <c r="A1462">
        <v>1461</v>
      </c>
      <c r="B1462">
        <v>125.91056700000001</v>
      </c>
      <c r="C1462">
        <v>6.3362889999999998</v>
      </c>
      <c r="D1462">
        <v>129.69273200000001</v>
      </c>
      <c r="E1462">
        <v>8.2428349999999995</v>
      </c>
    </row>
    <row r="1463" spans="1:9" x14ac:dyDescent="0.25">
      <c r="A1463">
        <v>1462</v>
      </c>
      <c r="B1463">
        <v>125.94727200000001</v>
      </c>
      <c r="C1463">
        <v>6.31799</v>
      </c>
      <c r="D1463">
        <v>129.69273200000001</v>
      </c>
      <c r="E1463">
        <v>8.2428349999999995</v>
      </c>
    </row>
    <row r="1464" spans="1:9" x14ac:dyDescent="0.25">
      <c r="A1464">
        <v>1463</v>
      </c>
      <c r="B1464">
        <v>125.93902</v>
      </c>
      <c r="C1464">
        <v>6.2650519999999998</v>
      </c>
    </row>
    <row r="1465" spans="1:9" x14ac:dyDescent="0.25">
      <c r="A1465">
        <v>1464</v>
      </c>
      <c r="B1465">
        <v>125.90232300000001</v>
      </c>
      <c r="C1465">
        <v>6.3367519999999997</v>
      </c>
    </row>
    <row r="1466" spans="1:9" x14ac:dyDescent="0.25">
      <c r="A1466">
        <v>1465</v>
      </c>
      <c r="F1466">
        <v>125.75613600000001</v>
      </c>
      <c r="G1466">
        <v>5.5555159999999999</v>
      </c>
      <c r="H1466">
        <v>125.45675500000002</v>
      </c>
      <c r="I1466">
        <v>8.8780929999999998</v>
      </c>
    </row>
    <row r="1467" spans="1:9" x14ac:dyDescent="0.25">
      <c r="A1467">
        <v>1466</v>
      </c>
      <c r="F1467">
        <v>125.76351000000001</v>
      </c>
      <c r="G1467">
        <v>5.5401030000000002</v>
      </c>
      <c r="H1467">
        <v>125.43500300000001</v>
      </c>
      <c r="I1467">
        <v>8.8979900000000001</v>
      </c>
    </row>
    <row r="1468" spans="1:9" x14ac:dyDescent="0.25">
      <c r="A1468">
        <v>1467</v>
      </c>
      <c r="F1468">
        <v>125.723353</v>
      </c>
      <c r="G1468">
        <v>5.5519590000000001</v>
      </c>
      <c r="H1468">
        <v>125.50974100000002</v>
      </c>
      <c r="I1468">
        <v>8.8592270000000006</v>
      </c>
    </row>
    <row r="1469" spans="1:9" x14ac:dyDescent="0.25">
      <c r="A1469">
        <v>1468</v>
      </c>
      <c r="F1469">
        <v>125.69850400000001</v>
      </c>
      <c r="G1469">
        <v>5.5446910000000003</v>
      </c>
      <c r="H1469">
        <v>125.48191300000001</v>
      </c>
      <c r="I1469">
        <v>8.8489690000000003</v>
      </c>
    </row>
    <row r="1470" spans="1:9" x14ac:dyDescent="0.25">
      <c r="A1470">
        <v>1469</v>
      </c>
      <c r="F1470">
        <v>125.76624100000001</v>
      </c>
      <c r="G1470">
        <v>5.6165459999999996</v>
      </c>
      <c r="H1470">
        <v>125.48948900000001</v>
      </c>
      <c r="I1470">
        <v>8.8573199999999996</v>
      </c>
    </row>
    <row r="1471" spans="1:9" x14ac:dyDescent="0.25">
      <c r="A1471">
        <v>1470</v>
      </c>
      <c r="F1471">
        <v>125.70654500000001</v>
      </c>
      <c r="G1471">
        <v>5.6026290000000003</v>
      </c>
      <c r="H1471">
        <v>125.53036300000001</v>
      </c>
      <c r="I1471">
        <v>8.8813410000000008</v>
      </c>
    </row>
    <row r="1472" spans="1:9" x14ac:dyDescent="0.25">
      <c r="A1472">
        <v>1471</v>
      </c>
      <c r="F1472">
        <v>125.742941</v>
      </c>
      <c r="G1472">
        <v>5.6252060000000004</v>
      </c>
      <c r="H1472">
        <v>125.51737400000002</v>
      </c>
      <c r="I1472">
        <v>8.9167000000000005</v>
      </c>
    </row>
    <row r="1473" spans="1:9" x14ac:dyDescent="0.25">
      <c r="A1473">
        <v>1472</v>
      </c>
      <c r="F1473">
        <v>125.75613600000001</v>
      </c>
      <c r="G1473">
        <v>5.5555159999999999</v>
      </c>
      <c r="H1473">
        <v>125.45675500000002</v>
      </c>
      <c r="I1473">
        <v>8.8780929999999998</v>
      </c>
    </row>
    <row r="1474" spans="1:9" x14ac:dyDescent="0.25">
      <c r="A1474">
        <v>1473</v>
      </c>
    </row>
    <row r="1475" spans="1:9" x14ac:dyDescent="0.25">
      <c r="A1475">
        <v>1474</v>
      </c>
    </row>
    <row r="1476" spans="1:9" x14ac:dyDescent="0.25">
      <c r="A1476">
        <v>1475</v>
      </c>
    </row>
    <row r="1477" spans="1:9" x14ac:dyDescent="0.25">
      <c r="A1477">
        <v>1476</v>
      </c>
      <c r="D1477">
        <v>101.902888</v>
      </c>
      <c r="E1477">
        <v>9.9206710000000005</v>
      </c>
    </row>
    <row r="1478" spans="1:9" x14ac:dyDescent="0.25">
      <c r="A1478">
        <v>1477</v>
      </c>
      <c r="D1478">
        <v>101.909384</v>
      </c>
      <c r="E1478">
        <v>9.8944849999999995</v>
      </c>
    </row>
    <row r="1479" spans="1:9" x14ac:dyDescent="0.25">
      <c r="A1479">
        <v>1478</v>
      </c>
      <c r="D1479">
        <v>101.87660000000001</v>
      </c>
      <c r="E1479">
        <v>9.9053090000000008</v>
      </c>
    </row>
    <row r="1480" spans="1:9" x14ac:dyDescent="0.25">
      <c r="A1480">
        <v>1479</v>
      </c>
      <c r="D1480">
        <v>101.92345300000001</v>
      </c>
      <c r="E1480">
        <v>9.9223719999999993</v>
      </c>
    </row>
    <row r="1481" spans="1:9" x14ac:dyDescent="0.25">
      <c r="A1481">
        <v>1480</v>
      </c>
      <c r="D1481">
        <v>101.918558</v>
      </c>
      <c r="E1481">
        <v>9.9375260000000001</v>
      </c>
    </row>
    <row r="1482" spans="1:9" x14ac:dyDescent="0.25">
      <c r="A1482">
        <v>1481</v>
      </c>
      <c r="B1482">
        <v>95.682116000000008</v>
      </c>
      <c r="C1482">
        <v>7.9800519999999997</v>
      </c>
      <c r="D1482">
        <v>101.88196000000001</v>
      </c>
      <c r="E1482">
        <v>9.9536599999999993</v>
      </c>
    </row>
    <row r="1483" spans="1:9" x14ac:dyDescent="0.25">
      <c r="A1483">
        <v>1482</v>
      </c>
      <c r="B1483">
        <v>95.662939000000009</v>
      </c>
      <c r="C1483">
        <v>8.0095360000000007</v>
      </c>
      <c r="D1483">
        <v>101.82093300000001</v>
      </c>
      <c r="E1483">
        <v>9.921443</v>
      </c>
    </row>
    <row r="1484" spans="1:9" x14ac:dyDescent="0.25">
      <c r="A1484">
        <v>1483</v>
      </c>
      <c r="B1484">
        <v>95.660467000000011</v>
      </c>
      <c r="C1484">
        <v>7.9867010000000001</v>
      </c>
      <c r="D1484">
        <v>101.902888</v>
      </c>
      <c r="E1484">
        <v>9.9206710000000005</v>
      </c>
    </row>
    <row r="1485" spans="1:9" x14ac:dyDescent="0.25">
      <c r="A1485">
        <v>1484</v>
      </c>
      <c r="B1485">
        <v>95.658299</v>
      </c>
      <c r="C1485">
        <v>7.9812890000000003</v>
      </c>
    </row>
    <row r="1486" spans="1:9" x14ac:dyDescent="0.25">
      <c r="A1486">
        <v>1485</v>
      </c>
      <c r="B1486">
        <v>95.648043000000001</v>
      </c>
      <c r="C1486">
        <v>7.9779900000000001</v>
      </c>
    </row>
    <row r="1487" spans="1:9" x14ac:dyDescent="0.25">
      <c r="A1487">
        <v>1486</v>
      </c>
      <c r="B1487">
        <v>95.649899000000005</v>
      </c>
      <c r="C1487">
        <v>8.007835</v>
      </c>
    </row>
    <row r="1488" spans="1:9" x14ac:dyDescent="0.25">
      <c r="A1488">
        <v>1487</v>
      </c>
      <c r="B1488">
        <v>95.682116000000008</v>
      </c>
      <c r="C1488">
        <v>7.9800519999999997</v>
      </c>
    </row>
    <row r="1489" spans="1:9" x14ac:dyDescent="0.25">
      <c r="A1489">
        <v>1488</v>
      </c>
      <c r="F1489">
        <v>94.734230000000011</v>
      </c>
      <c r="G1489">
        <v>7.3581960000000004</v>
      </c>
      <c r="H1489">
        <v>95.624642000000009</v>
      </c>
      <c r="I1489">
        <v>11.041855999999999</v>
      </c>
    </row>
    <row r="1490" spans="1:9" x14ac:dyDescent="0.25">
      <c r="A1490">
        <v>1489</v>
      </c>
      <c r="F1490">
        <v>94.771445999999997</v>
      </c>
      <c r="G1490">
        <v>7.4189689999999997</v>
      </c>
      <c r="H1490">
        <v>95.65567200000001</v>
      </c>
      <c r="I1490">
        <v>10.985258</v>
      </c>
    </row>
    <row r="1491" spans="1:9" x14ac:dyDescent="0.25">
      <c r="A1491">
        <v>1490</v>
      </c>
      <c r="F1491">
        <v>94.723351000000008</v>
      </c>
      <c r="G1491">
        <v>7.4381959999999996</v>
      </c>
      <c r="H1491">
        <v>95.633299000000008</v>
      </c>
      <c r="I1491">
        <v>10.992578</v>
      </c>
    </row>
    <row r="1492" spans="1:9" x14ac:dyDescent="0.25">
      <c r="A1492">
        <v>1491</v>
      </c>
      <c r="F1492">
        <v>94.682114000000013</v>
      </c>
      <c r="G1492">
        <v>7.3681960000000002</v>
      </c>
      <c r="H1492">
        <v>95.685361999999998</v>
      </c>
      <c r="I1492">
        <v>11.038866000000001</v>
      </c>
    </row>
    <row r="1493" spans="1:9" x14ac:dyDescent="0.25">
      <c r="A1493">
        <v>1492</v>
      </c>
      <c r="F1493">
        <v>94.699228000000005</v>
      </c>
      <c r="G1493">
        <v>7.3612890000000002</v>
      </c>
      <c r="H1493">
        <v>95.667477000000005</v>
      </c>
      <c r="I1493">
        <v>11.031803999999999</v>
      </c>
    </row>
    <row r="1494" spans="1:9" x14ac:dyDescent="0.25">
      <c r="A1494">
        <v>1493</v>
      </c>
      <c r="F1494">
        <v>94.708247999999998</v>
      </c>
      <c r="G1494">
        <v>7.3818039999999998</v>
      </c>
      <c r="H1494">
        <v>95.662682000000004</v>
      </c>
      <c r="I1494">
        <v>11.054949000000001</v>
      </c>
    </row>
    <row r="1495" spans="1:9" x14ac:dyDescent="0.25">
      <c r="A1495">
        <v>1494</v>
      </c>
      <c r="F1495">
        <v>94.718094000000008</v>
      </c>
      <c r="G1495">
        <v>7.4310309999999999</v>
      </c>
      <c r="H1495">
        <v>95.640104000000008</v>
      </c>
      <c r="I1495">
        <v>11.019124</v>
      </c>
    </row>
    <row r="1496" spans="1:9" x14ac:dyDescent="0.25">
      <c r="A1496">
        <v>1495</v>
      </c>
      <c r="F1496">
        <v>94.636856000000009</v>
      </c>
      <c r="G1496">
        <v>7.4790210000000004</v>
      </c>
      <c r="H1496">
        <v>95.64587800000001</v>
      </c>
      <c r="I1496">
        <v>11.02</v>
      </c>
    </row>
    <row r="1497" spans="1:9" x14ac:dyDescent="0.25">
      <c r="A1497">
        <v>1496</v>
      </c>
      <c r="F1497">
        <v>94.734230000000011</v>
      </c>
      <c r="G1497">
        <v>7.3581960000000004</v>
      </c>
      <c r="H1497">
        <v>95.624642000000009</v>
      </c>
      <c r="I1497">
        <v>11.041855999999999</v>
      </c>
    </row>
    <row r="1498" spans="1:9" x14ac:dyDescent="0.25">
      <c r="A1498">
        <v>1497</v>
      </c>
      <c r="D1498">
        <v>77.933146000000008</v>
      </c>
      <c r="E1498">
        <v>11.132165000000001</v>
      </c>
    </row>
    <row r="1499" spans="1:9" x14ac:dyDescent="0.25">
      <c r="A1499">
        <v>1498</v>
      </c>
      <c r="D1499">
        <v>77.968816000000004</v>
      </c>
      <c r="E1499">
        <v>11.107113999999999</v>
      </c>
    </row>
    <row r="1500" spans="1:9" x14ac:dyDescent="0.25">
      <c r="A1500">
        <v>1499</v>
      </c>
      <c r="D1500">
        <v>77.962732000000003</v>
      </c>
      <c r="E1500">
        <v>11.08567</v>
      </c>
    </row>
    <row r="1501" spans="1:9" x14ac:dyDescent="0.25">
      <c r="A1501">
        <v>1500</v>
      </c>
      <c r="D1501">
        <v>77.985774000000006</v>
      </c>
      <c r="E1501">
        <v>11.111444000000001</v>
      </c>
    </row>
    <row r="1502" spans="1:9" x14ac:dyDescent="0.25">
      <c r="A1502">
        <v>1501</v>
      </c>
      <c r="D1502">
        <v>77.969485000000006</v>
      </c>
      <c r="E1502">
        <v>11.126186000000001</v>
      </c>
    </row>
    <row r="1503" spans="1:9" x14ac:dyDescent="0.25">
      <c r="A1503">
        <v>1502</v>
      </c>
      <c r="B1503">
        <v>72.619827000000015</v>
      </c>
      <c r="C1503">
        <v>7.8367849999999999</v>
      </c>
      <c r="D1503">
        <v>77.950722000000013</v>
      </c>
      <c r="E1503">
        <v>11.115413</v>
      </c>
    </row>
    <row r="1504" spans="1:9" x14ac:dyDescent="0.25">
      <c r="A1504">
        <v>1503</v>
      </c>
      <c r="B1504">
        <v>73.293454000000011</v>
      </c>
      <c r="C1504">
        <v>9.1271649999999998</v>
      </c>
      <c r="D1504">
        <v>77.887990000000002</v>
      </c>
      <c r="E1504">
        <v>11.126030999999999</v>
      </c>
    </row>
    <row r="1505" spans="1:9" x14ac:dyDescent="0.25">
      <c r="A1505">
        <v>1504</v>
      </c>
      <c r="B1505">
        <v>73.278557000000006</v>
      </c>
      <c r="C1505">
        <v>9.2048450000000006</v>
      </c>
      <c r="D1505">
        <v>77.878557000000001</v>
      </c>
      <c r="E1505">
        <v>11.099432999999999</v>
      </c>
    </row>
    <row r="1506" spans="1:9" x14ac:dyDescent="0.25">
      <c r="A1506">
        <v>1505</v>
      </c>
      <c r="B1506">
        <v>73.276650000000004</v>
      </c>
      <c r="C1506">
        <v>9.1274230000000003</v>
      </c>
      <c r="D1506">
        <v>77.933146000000008</v>
      </c>
      <c r="E1506">
        <v>11.132165000000001</v>
      </c>
    </row>
    <row r="1507" spans="1:9" x14ac:dyDescent="0.25">
      <c r="A1507">
        <v>1506</v>
      </c>
      <c r="B1507">
        <v>73.332011000000008</v>
      </c>
      <c r="C1507">
        <v>9.1052579999999992</v>
      </c>
    </row>
    <row r="1508" spans="1:9" x14ac:dyDescent="0.25">
      <c r="A1508">
        <v>1507</v>
      </c>
      <c r="B1508">
        <v>73.331547</v>
      </c>
      <c r="C1508">
        <v>9.1120099999999997</v>
      </c>
    </row>
    <row r="1509" spans="1:9" x14ac:dyDescent="0.25">
      <c r="A1509">
        <v>1508</v>
      </c>
      <c r="B1509">
        <v>73.296547000000004</v>
      </c>
      <c r="C1509">
        <v>9.1316500000000005</v>
      </c>
    </row>
    <row r="1510" spans="1:9" x14ac:dyDescent="0.25">
      <c r="A1510">
        <v>1509</v>
      </c>
      <c r="B1510">
        <v>73.30391800000001</v>
      </c>
      <c r="C1510">
        <v>9.1573720000000005</v>
      </c>
    </row>
    <row r="1511" spans="1:9" x14ac:dyDescent="0.25">
      <c r="A1511">
        <v>1510</v>
      </c>
      <c r="B1511">
        <v>73.293454000000011</v>
      </c>
      <c r="C1511">
        <v>9.1271649999999998</v>
      </c>
      <c r="H1511">
        <v>74.526135000000011</v>
      </c>
      <c r="I1511">
        <v>11.46232</v>
      </c>
    </row>
    <row r="1512" spans="1:9" x14ac:dyDescent="0.25">
      <c r="A1512">
        <v>1511</v>
      </c>
      <c r="F1512">
        <v>72.81371200000001</v>
      </c>
      <c r="G1512">
        <v>8.4531969999999994</v>
      </c>
      <c r="H1512">
        <v>74.406857000000002</v>
      </c>
      <c r="I1512">
        <v>11.487679999999999</v>
      </c>
    </row>
    <row r="1513" spans="1:9" x14ac:dyDescent="0.25">
      <c r="A1513">
        <v>1512</v>
      </c>
      <c r="F1513">
        <v>72.749588000000003</v>
      </c>
      <c r="G1513">
        <v>8.428763</v>
      </c>
      <c r="H1513">
        <v>74.419176000000007</v>
      </c>
      <c r="I1513">
        <v>11.476082999999999</v>
      </c>
    </row>
    <row r="1514" spans="1:9" x14ac:dyDescent="0.25">
      <c r="A1514">
        <v>1513</v>
      </c>
      <c r="F1514">
        <v>72.796960000000013</v>
      </c>
      <c r="G1514">
        <v>8.4877830000000003</v>
      </c>
      <c r="H1514">
        <v>74.439692000000008</v>
      </c>
      <c r="I1514">
        <v>11.483454</v>
      </c>
    </row>
    <row r="1515" spans="1:9" x14ac:dyDescent="0.25">
      <c r="A1515">
        <v>1514</v>
      </c>
      <c r="F1515">
        <v>72.79376400000001</v>
      </c>
      <c r="G1515">
        <v>8.499072</v>
      </c>
      <c r="H1515">
        <v>74.450825000000009</v>
      </c>
      <c r="I1515">
        <v>11.475464000000001</v>
      </c>
    </row>
    <row r="1516" spans="1:9" x14ac:dyDescent="0.25">
      <c r="A1516">
        <v>1515</v>
      </c>
      <c r="F1516">
        <v>72.802321000000006</v>
      </c>
      <c r="G1516">
        <v>8.4637119999999992</v>
      </c>
      <c r="H1516">
        <v>74.463918000000007</v>
      </c>
      <c r="I1516">
        <v>11.450773</v>
      </c>
    </row>
    <row r="1517" spans="1:9" x14ac:dyDescent="0.25">
      <c r="A1517">
        <v>1516</v>
      </c>
      <c r="F1517">
        <v>72.774794</v>
      </c>
      <c r="G1517">
        <v>8.4188150000000004</v>
      </c>
      <c r="H1517">
        <v>74.505413000000004</v>
      </c>
      <c r="I1517">
        <v>11.438041</v>
      </c>
    </row>
    <row r="1518" spans="1:9" x14ac:dyDescent="0.25">
      <c r="A1518">
        <v>1517</v>
      </c>
      <c r="F1518">
        <v>72.755826000000013</v>
      </c>
      <c r="G1518">
        <v>8.4687629999999992</v>
      </c>
      <c r="H1518">
        <v>74.500929000000014</v>
      </c>
      <c r="I1518">
        <v>11.452062</v>
      </c>
    </row>
    <row r="1519" spans="1:9" x14ac:dyDescent="0.25">
      <c r="A1519">
        <v>1518</v>
      </c>
      <c r="F1519">
        <v>72.762269000000003</v>
      </c>
      <c r="G1519">
        <v>8.4819069999999996</v>
      </c>
      <c r="H1519">
        <v>74.526135000000011</v>
      </c>
      <c r="I1519">
        <v>11.46232</v>
      </c>
    </row>
    <row r="1520" spans="1:9" x14ac:dyDescent="0.25">
      <c r="A1520">
        <v>1519</v>
      </c>
      <c r="D1520">
        <v>56.387608000000014</v>
      </c>
      <c r="E1520">
        <v>10.17498</v>
      </c>
      <c r="F1520">
        <v>72.758867000000009</v>
      </c>
      <c r="G1520">
        <v>8.4947940000000006</v>
      </c>
      <c r="H1520">
        <v>74.526135000000011</v>
      </c>
      <c r="I1520">
        <v>11.46232</v>
      </c>
    </row>
    <row r="1521" spans="1:9" x14ac:dyDescent="0.25">
      <c r="A1521">
        <v>1520</v>
      </c>
      <c r="D1521">
        <v>56.387608000000014</v>
      </c>
      <c r="E1521">
        <v>10.17498</v>
      </c>
      <c r="F1521">
        <v>72.81371200000001</v>
      </c>
      <c r="G1521">
        <v>8.4531969999999994</v>
      </c>
    </row>
    <row r="1522" spans="1:9" x14ac:dyDescent="0.25">
      <c r="A1522">
        <v>1521</v>
      </c>
      <c r="D1522">
        <v>56.410259000000011</v>
      </c>
      <c r="E1522">
        <v>10.207274</v>
      </c>
    </row>
    <row r="1523" spans="1:9" x14ac:dyDescent="0.25">
      <c r="A1523">
        <v>1522</v>
      </c>
      <c r="D1523">
        <v>56.387608000000014</v>
      </c>
      <c r="E1523">
        <v>10.175898999999999</v>
      </c>
    </row>
    <row r="1524" spans="1:9" x14ac:dyDescent="0.25">
      <c r="A1524">
        <v>1523</v>
      </c>
      <c r="D1524">
        <v>56.45260600000001</v>
      </c>
      <c r="E1524">
        <v>10.200132</v>
      </c>
    </row>
    <row r="1525" spans="1:9" x14ac:dyDescent="0.25">
      <c r="A1525">
        <v>1524</v>
      </c>
      <c r="D1525">
        <v>56.396229000000012</v>
      </c>
      <c r="E1525">
        <v>10.182582</v>
      </c>
    </row>
    <row r="1526" spans="1:9" x14ac:dyDescent="0.25">
      <c r="A1526">
        <v>1525</v>
      </c>
      <c r="D1526">
        <v>56.424854000000011</v>
      </c>
      <c r="E1526">
        <v>10.202938</v>
      </c>
    </row>
    <row r="1527" spans="1:9" x14ac:dyDescent="0.25">
      <c r="A1527">
        <v>1526</v>
      </c>
      <c r="B1527">
        <v>50.327415000000009</v>
      </c>
      <c r="C1527">
        <v>8.0178989999999999</v>
      </c>
      <c r="D1527">
        <v>56.406075000000016</v>
      </c>
      <c r="E1527">
        <v>10.186152999999999</v>
      </c>
    </row>
    <row r="1528" spans="1:9" x14ac:dyDescent="0.25">
      <c r="A1528">
        <v>1527</v>
      </c>
      <c r="B1528">
        <v>50.342770000000009</v>
      </c>
      <c r="C1528">
        <v>8.0184099999999994</v>
      </c>
      <c r="D1528">
        <v>56.458164000000011</v>
      </c>
      <c r="E1528">
        <v>10.170643999999999</v>
      </c>
    </row>
    <row r="1529" spans="1:9" x14ac:dyDescent="0.25">
      <c r="A1529">
        <v>1528</v>
      </c>
      <c r="B1529">
        <v>50.303131000000015</v>
      </c>
      <c r="C1529">
        <v>8.0746310000000001</v>
      </c>
      <c r="D1529">
        <v>56.387608000000014</v>
      </c>
      <c r="E1529">
        <v>10.17498</v>
      </c>
    </row>
    <row r="1530" spans="1:9" x14ac:dyDescent="0.25">
      <c r="A1530">
        <v>1529</v>
      </c>
      <c r="B1530">
        <v>50.369198000000011</v>
      </c>
      <c r="C1530">
        <v>8.0809569999999997</v>
      </c>
      <c r="D1530">
        <v>56.387608000000014</v>
      </c>
      <c r="E1530">
        <v>10.17498</v>
      </c>
    </row>
    <row r="1531" spans="1:9" x14ac:dyDescent="0.25">
      <c r="A1531">
        <v>1530</v>
      </c>
      <c r="B1531">
        <v>50.389248000000009</v>
      </c>
      <c r="C1531">
        <v>8.0659069999999993</v>
      </c>
    </row>
    <row r="1532" spans="1:9" x14ac:dyDescent="0.25">
      <c r="A1532">
        <v>1531</v>
      </c>
      <c r="B1532">
        <v>50.397255000000015</v>
      </c>
      <c r="C1532">
        <v>8.0487649999999995</v>
      </c>
    </row>
    <row r="1533" spans="1:9" x14ac:dyDescent="0.25">
      <c r="A1533">
        <v>1532</v>
      </c>
      <c r="B1533">
        <v>50.39756400000001</v>
      </c>
      <c r="C1533">
        <v>8.0454480000000004</v>
      </c>
    </row>
    <row r="1534" spans="1:9" x14ac:dyDescent="0.25">
      <c r="A1534">
        <v>1533</v>
      </c>
      <c r="B1534">
        <v>50.359249000000013</v>
      </c>
      <c r="C1534">
        <v>8.0863650000000007</v>
      </c>
    </row>
    <row r="1535" spans="1:9" x14ac:dyDescent="0.25">
      <c r="A1535">
        <v>1534</v>
      </c>
      <c r="B1535">
        <v>50.294304000000011</v>
      </c>
      <c r="C1535">
        <v>8.1812570000000004</v>
      </c>
    </row>
    <row r="1536" spans="1:9" x14ac:dyDescent="0.25">
      <c r="A1536">
        <v>1535</v>
      </c>
      <c r="B1536">
        <v>50.327415000000009</v>
      </c>
      <c r="C1536">
        <v>8.0178989999999999</v>
      </c>
      <c r="H1536">
        <v>51.276192000000009</v>
      </c>
      <c r="I1536">
        <v>10.625467</v>
      </c>
    </row>
    <row r="1537" spans="1:9" x14ac:dyDescent="0.25">
      <c r="A1537">
        <v>1536</v>
      </c>
      <c r="F1537">
        <v>49.454601000000011</v>
      </c>
      <c r="G1537">
        <v>7.2180929999999996</v>
      </c>
      <c r="H1537">
        <v>51.234051000000015</v>
      </c>
      <c r="I1537">
        <v>10.591286</v>
      </c>
    </row>
    <row r="1538" spans="1:9" x14ac:dyDescent="0.25">
      <c r="A1538">
        <v>1537</v>
      </c>
      <c r="F1538">
        <v>49.469040000000014</v>
      </c>
      <c r="G1538">
        <v>7.1920739999999999</v>
      </c>
      <c r="H1538">
        <v>51.252876000000015</v>
      </c>
      <c r="I1538">
        <v>10.585571</v>
      </c>
    </row>
    <row r="1539" spans="1:9" x14ac:dyDescent="0.25">
      <c r="A1539">
        <v>1538</v>
      </c>
      <c r="F1539">
        <v>49.42705500000001</v>
      </c>
      <c r="G1539">
        <v>7.2379389999999999</v>
      </c>
      <c r="H1539">
        <v>51.255272000000012</v>
      </c>
      <c r="I1539">
        <v>10.591592</v>
      </c>
    </row>
    <row r="1540" spans="1:9" x14ac:dyDescent="0.25">
      <c r="A1540">
        <v>1539</v>
      </c>
      <c r="F1540">
        <v>49.420982000000009</v>
      </c>
      <c r="G1540">
        <v>7.1967679999999996</v>
      </c>
      <c r="H1540">
        <v>51.229408000000014</v>
      </c>
      <c r="I1540">
        <v>10.600876</v>
      </c>
    </row>
    <row r="1541" spans="1:9" x14ac:dyDescent="0.25">
      <c r="A1541">
        <v>1540</v>
      </c>
      <c r="F1541">
        <v>49.454243000000012</v>
      </c>
      <c r="G1541">
        <v>7.1865139999999998</v>
      </c>
      <c r="H1541">
        <v>51.232063000000011</v>
      </c>
      <c r="I1541">
        <v>10.565827000000001</v>
      </c>
    </row>
    <row r="1542" spans="1:9" x14ac:dyDescent="0.25">
      <c r="A1542">
        <v>1541</v>
      </c>
      <c r="F1542">
        <v>49.484139000000013</v>
      </c>
      <c r="G1542">
        <v>7.1613110000000004</v>
      </c>
      <c r="H1542">
        <v>51.244305000000011</v>
      </c>
      <c r="I1542">
        <v>10.569551000000001</v>
      </c>
    </row>
    <row r="1543" spans="1:9" x14ac:dyDescent="0.25">
      <c r="A1543">
        <v>1542</v>
      </c>
      <c r="F1543">
        <v>49.483734000000013</v>
      </c>
      <c r="G1543">
        <v>7.1397810000000002</v>
      </c>
      <c r="H1543">
        <v>51.231705000000012</v>
      </c>
      <c r="I1543">
        <v>10.585419</v>
      </c>
    </row>
    <row r="1544" spans="1:9" x14ac:dyDescent="0.25">
      <c r="A1544">
        <v>1543</v>
      </c>
      <c r="D1544">
        <v>34.397020000000012</v>
      </c>
      <c r="E1544">
        <v>9.7553079999999994</v>
      </c>
      <c r="F1544">
        <v>49.451798000000011</v>
      </c>
      <c r="G1544">
        <v>7.1515149999999998</v>
      </c>
      <c r="H1544">
        <v>51.254917000000013</v>
      </c>
      <c r="I1544">
        <v>10.583378</v>
      </c>
    </row>
    <row r="1545" spans="1:9" x14ac:dyDescent="0.25">
      <c r="A1545">
        <v>1544</v>
      </c>
      <c r="D1545">
        <v>34.419212000000016</v>
      </c>
      <c r="E1545">
        <v>9.7079640000000005</v>
      </c>
      <c r="F1545">
        <v>49.395115000000011</v>
      </c>
      <c r="G1545">
        <v>7.2187570000000001</v>
      </c>
      <c r="H1545">
        <v>51.241398000000011</v>
      </c>
      <c r="I1545">
        <v>10.611437</v>
      </c>
    </row>
    <row r="1546" spans="1:9" x14ac:dyDescent="0.25">
      <c r="A1546">
        <v>1545</v>
      </c>
      <c r="D1546">
        <v>34.448141000000007</v>
      </c>
      <c r="E1546">
        <v>9.6996979999999997</v>
      </c>
      <c r="F1546">
        <v>49.424450000000014</v>
      </c>
      <c r="G1546">
        <v>7.1860030000000004</v>
      </c>
      <c r="H1546">
        <v>51.276192000000009</v>
      </c>
      <c r="I1546">
        <v>10.625467</v>
      </c>
    </row>
    <row r="1547" spans="1:9" x14ac:dyDescent="0.25">
      <c r="A1547">
        <v>1546</v>
      </c>
      <c r="D1547">
        <v>34.42385500000001</v>
      </c>
      <c r="E1547">
        <v>9.7205139999999997</v>
      </c>
      <c r="F1547">
        <v>49.454601000000011</v>
      </c>
      <c r="G1547">
        <v>7.2180929999999996</v>
      </c>
    </row>
    <row r="1548" spans="1:9" x14ac:dyDescent="0.25">
      <c r="A1548">
        <v>1547</v>
      </c>
      <c r="D1548">
        <v>34.390947000000011</v>
      </c>
      <c r="E1548">
        <v>9.7475539999999992</v>
      </c>
      <c r="F1548">
        <v>49.454601000000011</v>
      </c>
      <c r="G1548">
        <v>7.2180929999999996</v>
      </c>
    </row>
    <row r="1549" spans="1:9" x14ac:dyDescent="0.25">
      <c r="A1549">
        <v>1548</v>
      </c>
      <c r="D1549">
        <v>34.347481000000016</v>
      </c>
      <c r="E1549">
        <v>9.7330129999999997</v>
      </c>
    </row>
    <row r="1550" spans="1:9" x14ac:dyDescent="0.25">
      <c r="A1550">
        <v>1549</v>
      </c>
      <c r="D1550">
        <v>34.428141000000011</v>
      </c>
      <c r="E1550">
        <v>9.7261769999999999</v>
      </c>
    </row>
    <row r="1551" spans="1:9" x14ac:dyDescent="0.25">
      <c r="A1551">
        <v>1550</v>
      </c>
      <c r="D1551">
        <v>34.444923000000017</v>
      </c>
      <c r="E1551">
        <v>9.7165350000000004</v>
      </c>
    </row>
    <row r="1552" spans="1:9" x14ac:dyDescent="0.25">
      <c r="A1552">
        <v>1551</v>
      </c>
      <c r="B1552">
        <v>28.974190000000007</v>
      </c>
      <c r="C1552">
        <v>7.1709019999999999</v>
      </c>
      <c r="D1552">
        <v>34.441862000000015</v>
      </c>
      <c r="E1552">
        <v>9.705209</v>
      </c>
    </row>
    <row r="1553" spans="1:11" x14ac:dyDescent="0.25">
      <c r="A1553">
        <v>1552</v>
      </c>
      <c r="B1553">
        <v>28.951843000000011</v>
      </c>
      <c r="C1553">
        <v>7.1647290000000003</v>
      </c>
      <c r="D1553">
        <v>34.402937000000009</v>
      </c>
      <c r="E1553">
        <v>9.7129130000000004</v>
      </c>
    </row>
    <row r="1554" spans="1:11" x14ac:dyDescent="0.25">
      <c r="A1554">
        <v>1553</v>
      </c>
      <c r="B1554">
        <v>28.904551000000012</v>
      </c>
      <c r="C1554">
        <v>7.1680460000000004</v>
      </c>
      <c r="D1554">
        <v>34.369370000000011</v>
      </c>
      <c r="E1554">
        <v>9.7005160000000004</v>
      </c>
    </row>
    <row r="1555" spans="1:11" x14ac:dyDescent="0.25">
      <c r="A1555">
        <v>1554</v>
      </c>
      <c r="B1555">
        <v>28.869093000000014</v>
      </c>
      <c r="C1555">
        <v>7.1512089999999997</v>
      </c>
      <c r="D1555">
        <v>34.397020000000012</v>
      </c>
      <c r="E1555">
        <v>9.7553079999999994</v>
      </c>
    </row>
    <row r="1556" spans="1:11" x14ac:dyDescent="0.25">
      <c r="A1556">
        <v>1555</v>
      </c>
      <c r="B1556">
        <v>28.867920000000012</v>
      </c>
      <c r="C1556">
        <v>7.125292</v>
      </c>
      <c r="D1556">
        <v>34.397020000000012</v>
      </c>
      <c r="E1556">
        <v>9.7553079999999994</v>
      </c>
    </row>
    <row r="1557" spans="1:11" x14ac:dyDescent="0.25">
      <c r="A1557">
        <v>1556</v>
      </c>
      <c r="B1557">
        <v>28.974190000000007</v>
      </c>
      <c r="C1557">
        <v>7.1709019999999999</v>
      </c>
    </row>
    <row r="1558" spans="1:11" x14ac:dyDescent="0.25">
      <c r="A1558">
        <v>1557</v>
      </c>
      <c r="B1558">
        <v>28.974190000000007</v>
      </c>
      <c r="C1558">
        <v>7.1709019999999999</v>
      </c>
      <c r="J1558">
        <v>38.808880000000009</v>
      </c>
      <c r="K1558">
        <v>13.813159000000001</v>
      </c>
    </row>
    <row r="1559" spans="1:11" x14ac:dyDescent="0.25">
      <c r="A1559">
        <v>1558</v>
      </c>
    </row>
    <row r="1560" spans="1:11" x14ac:dyDescent="0.25">
      <c r="A1560">
        <v>1559</v>
      </c>
    </row>
    <row r="1561" spans="1:11" x14ac:dyDescent="0.25">
      <c r="A1561">
        <v>1560</v>
      </c>
    </row>
    <row r="1562" spans="1:11" x14ac:dyDescent="0.25">
      <c r="A1562">
        <v>1561</v>
      </c>
    </row>
    <row r="1563" spans="1:11" x14ac:dyDescent="0.25">
      <c r="A1563">
        <v>1562</v>
      </c>
    </row>
    <row r="1564" spans="1:11" x14ac:dyDescent="0.25">
      <c r="A1564">
        <v>1563</v>
      </c>
    </row>
    <row r="1565" spans="1:11" x14ac:dyDescent="0.25">
      <c r="A1565">
        <v>1564</v>
      </c>
    </row>
    <row r="1566" spans="1:11" x14ac:dyDescent="0.25">
      <c r="A1566">
        <v>1565</v>
      </c>
    </row>
    <row r="1567" spans="1:11" x14ac:dyDescent="0.25">
      <c r="A1567">
        <v>1566</v>
      </c>
    </row>
    <row r="1568" spans="1:11" x14ac:dyDescent="0.25">
      <c r="A1568">
        <v>1567</v>
      </c>
    </row>
    <row r="1569" spans="1:1" x14ac:dyDescent="0.25">
      <c r="A1569">
        <v>1568</v>
      </c>
    </row>
    <row r="1570" spans="1:1" x14ac:dyDescent="0.25">
      <c r="A1570">
        <v>1569</v>
      </c>
    </row>
    <row r="1571" spans="1:1" x14ac:dyDescent="0.25">
      <c r="A1571">
        <v>1570</v>
      </c>
    </row>
    <row r="1572" spans="1:1" x14ac:dyDescent="0.25">
      <c r="A1572">
        <v>1571</v>
      </c>
    </row>
    <row r="1573" spans="1:1" x14ac:dyDescent="0.25">
      <c r="A1573">
        <v>1572</v>
      </c>
    </row>
    <row r="1574" spans="1:1" x14ac:dyDescent="0.25">
      <c r="A1574">
        <v>1573</v>
      </c>
    </row>
    <row r="1575" spans="1:1" x14ac:dyDescent="0.25">
      <c r="A1575">
        <v>1574</v>
      </c>
    </row>
    <row r="1576" spans="1:1" x14ac:dyDescent="0.25">
      <c r="A1576">
        <v>1575</v>
      </c>
    </row>
    <row r="1577" spans="1:1" x14ac:dyDescent="0.25">
      <c r="A1577">
        <v>1576</v>
      </c>
    </row>
    <row r="1578" spans="1:1" x14ac:dyDescent="0.25">
      <c r="A1578">
        <v>1577</v>
      </c>
    </row>
    <row r="1579" spans="1:1" x14ac:dyDescent="0.25">
      <c r="A1579">
        <v>1578</v>
      </c>
    </row>
    <row r="1580" spans="1:1" x14ac:dyDescent="0.25">
      <c r="A1580">
        <v>1579</v>
      </c>
    </row>
    <row r="1581" spans="1:1" x14ac:dyDescent="0.25">
      <c r="A1581">
        <v>1580</v>
      </c>
    </row>
    <row r="1582" spans="1:1" x14ac:dyDescent="0.25">
      <c r="A1582">
        <v>1581</v>
      </c>
    </row>
    <row r="1583" spans="1:1" x14ac:dyDescent="0.25">
      <c r="A1583">
        <v>1582</v>
      </c>
    </row>
    <row r="1584" spans="1:1" x14ac:dyDescent="0.25">
      <c r="A1584">
        <v>1583</v>
      </c>
    </row>
    <row r="1585" spans="1:11" x14ac:dyDescent="0.25">
      <c r="A1585">
        <v>1584</v>
      </c>
    </row>
    <row r="1586" spans="1:11" x14ac:dyDescent="0.25">
      <c r="A1586">
        <v>1585</v>
      </c>
    </row>
    <row r="1587" spans="1:11" x14ac:dyDescent="0.25">
      <c r="A1587">
        <v>1586</v>
      </c>
    </row>
    <row r="1588" spans="1:11" x14ac:dyDescent="0.25">
      <c r="A1588">
        <v>1587</v>
      </c>
    </row>
    <row r="1589" spans="1:11" x14ac:dyDescent="0.25">
      <c r="A1589">
        <v>1588</v>
      </c>
    </row>
    <row r="1590" spans="1:11" x14ac:dyDescent="0.25">
      <c r="A1590">
        <v>1589</v>
      </c>
    </row>
    <row r="1591" spans="1:11" x14ac:dyDescent="0.25">
      <c r="A1591">
        <v>1590</v>
      </c>
      <c r="J1591">
        <v>38.851482000000011</v>
      </c>
      <c r="K1591">
        <v>13.813159000000001</v>
      </c>
    </row>
    <row r="1592" spans="1:11" x14ac:dyDescent="0.25">
      <c r="A1592">
        <v>1591</v>
      </c>
      <c r="B1592">
        <v>72.493042000000003</v>
      </c>
      <c r="C1592">
        <v>8.139742</v>
      </c>
    </row>
    <row r="1593" spans="1:11" x14ac:dyDescent="0.25">
      <c r="A1593">
        <v>1592</v>
      </c>
      <c r="B1593">
        <v>72.517011000000011</v>
      </c>
      <c r="C1593">
        <v>8.142887</v>
      </c>
    </row>
    <row r="1594" spans="1:11" x14ac:dyDescent="0.25">
      <c r="A1594">
        <v>1593</v>
      </c>
      <c r="B1594">
        <v>72.525104000000013</v>
      </c>
      <c r="C1594">
        <v>8.1398969999999995</v>
      </c>
      <c r="H1594">
        <v>62.891453000000013</v>
      </c>
      <c r="I1594">
        <v>5.0956530000000004</v>
      </c>
    </row>
    <row r="1595" spans="1:11" x14ac:dyDescent="0.25">
      <c r="A1595">
        <v>1594</v>
      </c>
      <c r="B1595">
        <v>72.557166000000009</v>
      </c>
      <c r="C1595">
        <v>8.1570099999999996</v>
      </c>
      <c r="H1595">
        <v>62.937115000000013</v>
      </c>
      <c r="I1595">
        <v>5.0084629999999999</v>
      </c>
    </row>
    <row r="1596" spans="1:11" x14ac:dyDescent="0.25">
      <c r="A1596">
        <v>1595</v>
      </c>
      <c r="B1596">
        <v>72.548660000000012</v>
      </c>
      <c r="C1596">
        <v>8.1372169999999997</v>
      </c>
      <c r="H1596">
        <v>62.855183000000011</v>
      </c>
      <c r="I1596">
        <v>5.0570839999999997</v>
      </c>
    </row>
    <row r="1597" spans="1:11" x14ac:dyDescent="0.25">
      <c r="A1597">
        <v>1596</v>
      </c>
      <c r="B1597">
        <v>72.506341000000006</v>
      </c>
      <c r="C1597">
        <v>8.1605159999999994</v>
      </c>
      <c r="H1597">
        <v>62.847118000000009</v>
      </c>
      <c r="I1597">
        <v>5.0421860000000001</v>
      </c>
    </row>
    <row r="1598" spans="1:11" x14ac:dyDescent="0.25">
      <c r="A1598">
        <v>1597</v>
      </c>
      <c r="B1598">
        <v>72.503042000000008</v>
      </c>
      <c r="C1598">
        <v>8.1577839999999995</v>
      </c>
      <c r="H1598">
        <v>62.865738000000015</v>
      </c>
      <c r="I1598">
        <v>5.033207</v>
      </c>
    </row>
    <row r="1599" spans="1:11" x14ac:dyDescent="0.25">
      <c r="A1599">
        <v>1598</v>
      </c>
      <c r="B1599">
        <v>72.486186000000004</v>
      </c>
      <c r="C1599">
        <v>8.1625779999999999</v>
      </c>
      <c r="H1599">
        <v>62.859871000000012</v>
      </c>
      <c r="I1599">
        <v>5.0109120000000003</v>
      </c>
    </row>
    <row r="1600" spans="1:11" x14ac:dyDescent="0.25">
      <c r="A1600">
        <v>1599</v>
      </c>
      <c r="B1600">
        <v>72.468764000000007</v>
      </c>
      <c r="C1600">
        <v>8.1751550000000002</v>
      </c>
      <c r="H1600">
        <v>62.875896000000012</v>
      </c>
      <c r="I1600">
        <v>5.0149939999999997</v>
      </c>
    </row>
    <row r="1601" spans="1:9" x14ac:dyDescent="0.25">
      <c r="A1601">
        <v>1600</v>
      </c>
      <c r="B1601">
        <v>72.579125000000005</v>
      </c>
      <c r="C1601">
        <v>8.1722160000000006</v>
      </c>
      <c r="H1601">
        <v>62.91176200000001</v>
      </c>
      <c r="I1601">
        <v>5.0775930000000002</v>
      </c>
    </row>
    <row r="1602" spans="1:9" x14ac:dyDescent="0.25">
      <c r="A1602">
        <v>1601</v>
      </c>
      <c r="B1602">
        <v>72.493042000000003</v>
      </c>
      <c r="C1602">
        <v>8.139742</v>
      </c>
      <c r="H1602">
        <v>62.88186300000001</v>
      </c>
      <c r="I1602">
        <v>5.1163150000000002</v>
      </c>
    </row>
    <row r="1603" spans="1:9" x14ac:dyDescent="0.25">
      <c r="A1603">
        <v>1602</v>
      </c>
      <c r="B1603">
        <v>72.493042000000003</v>
      </c>
      <c r="C1603">
        <v>8.139742</v>
      </c>
      <c r="H1603">
        <v>62.852478000000012</v>
      </c>
      <c r="I1603">
        <v>5.0969290000000003</v>
      </c>
    </row>
    <row r="1604" spans="1:9" x14ac:dyDescent="0.25">
      <c r="A1604">
        <v>1603</v>
      </c>
      <c r="H1604">
        <v>62.891453000000013</v>
      </c>
      <c r="I1604">
        <v>5.0956530000000004</v>
      </c>
    </row>
    <row r="1605" spans="1:9" x14ac:dyDescent="0.25">
      <c r="A1605">
        <v>1604</v>
      </c>
    </row>
    <row r="1606" spans="1:9" x14ac:dyDescent="0.25">
      <c r="A1606">
        <v>1605</v>
      </c>
      <c r="F1606">
        <v>72.658094000000006</v>
      </c>
      <c r="G1606">
        <v>8.4189179999999997</v>
      </c>
    </row>
    <row r="1607" spans="1:9" x14ac:dyDescent="0.25">
      <c r="A1607">
        <v>1606</v>
      </c>
      <c r="D1607">
        <v>81.964382999999998</v>
      </c>
      <c r="E1607">
        <v>6.671392</v>
      </c>
      <c r="F1607">
        <v>72.658094000000006</v>
      </c>
      <c r="G1607">
        <v>8.4189179999999997</v>
      </c>
    </row>
    <row r="1608" spans="1:9" x14ac:dyDescent="0.25">
      <c r="A1608">
        <v>1607</v>
      </c>
      <c r="D1608">
        <v>81.941289000000012</v>
      </c>
      <c r="E1608">
        <v>6.638814</v>
      </c>
      <c r="F1608">
        <v>72.640568000000002</v>
      </c>
      <c r="G1608">
        <v>8.4356179999999998</v>
      </c>
    </row>
    <row r="1609" spans="1:9" x14ac:dyDescent="0.25">
      <c r="A1609">
        <v>1608</v>
      </c>
      <c r="D1609">
        <v>81.934227000000007</v>
      </c>
      <c r="E1609">
        <v>6.6288150000000003</v>
      </c>
      <c r="F1609">
        <v>72.644949000000011</v>
      </c>
      <c r="G1609">
        <v>8.3983509999999999</v>
      </c>
    </row>
    <row r="1610" spans="1:9" x14ac:dyDescent="0.25">
      <c r="A1610">
        <v>1609</v>
      </c>
      <c r="D1610">
        <v>81.915620000000004</v>
      </c>
      <c r="E1610">
        <v>6.7065460000000003</v>
      </c>
      <c r="F1610">
        <v>72.56598000000001</v>
      </c>
      <c r="G1610">
        <v>8.3731439999999999</v>
      </c>
    </row>
    <row r="1611" spans="1:9" x14ac:dyDescent="0.25">
      <c r="A1611">
        <v>1610</v>
      </c>
      <c r="D1611">
        <v>81.880157000000011</v>
      </c>
      <c r="E1611">
        <v>6.6701550000000003</v>
      </c>
      <c r="F1611">
        <v>72.566908000000012</v>
      </c>
      <c r="G1611">
        <v>8.3675259999999998</v>
      </c>
    </row>
    <row r="1612" spans="1:9" x14ac:dyDescent="0.25">
      <c r="A1612">
        <v>1611</v>
      </c>
      <c r="D1612">
        <v>81.922579000000013</v>
      </c>
      <c r="E1612">
        <v>6.6875260000000001</v>
      </c>
      <c r="F1612">
        <v>72.557423</v>
      </c>
      <c r="G1612">
        <v>8.4011859999999992</v>
      </c>
    </row>
    <row r="1613" spans="1:9" x14ac:dyDescent="0.25">
      <c r="A1613">
        <v>1612</v>
      </c>
      <c r="D1613">
        <v>81.935208000000003</v>
      </c>
      <c r="E1613">
        <v>6.6678860000000002</v>
      </c>
      <c r="F1613">
        <v>72.537062000000006</v>
      </c>
      <c r="G1613">
        <v>8.4070619999999998</v>
      </c>
    </row>
    <row r="1614" spans="1:9" x14ac:dyDescent="0.25">
      <c r="A1614">
        <v>1613</v>
      </c>
      <c r="D1614">
        <v>82.006495999999999</v>
      </c>
      <c r="E1614">
        <v>6.6472160000000002</v>
      </c>
      <c r="F1614">
        <v>72.658094000000006</v>
      </c>
      <c r="G1614">
        <v>8.4189179999999997</v>
      </c>
    </row>
    <row r="1615" spans="1:9" x14ac:dyDescent="0.25">
      <c r="A1615">
        <v>1614</v>
      </c>
      <c r="D1615">
        <v>82.039072000000004</v>
      </c>
      <c r="E1615">
        <v>6.6418039999999996</v>
      </c>
    </row>
    <row r="1616" spans="1:9" x14ac:dyDescent="0.25">
      <c r="A1616">
        <v>1615</v>
      </c>
      <c r="D1616">
        <v>81.964382999999998</v>
      </c>
      <c r="E1616">
        <v>6.671392</v>
      </c>
    </row>
    <row r="1617" spans="1:9" x14ac:dyDescent="0.25">
      <c r="A1617">
        <v>1616</v>
      </c>
    </row>
    <row r="1618" spans="1:9" x14ac:dyDescent="0.25">
      <c r="A1618">
        <v>1617</v>
      </c>
    </row>
    <row r="1619" spans="1:9" x14ac:dyDescent="0.25">
      <c r="A1619">
        <v>1618</v>
      </c>
    </row>
    <row r="1620" spans="1:9" x14ac:dyDescent="0.25">
      <c r="A1620">
        <v>1619</v>
      </c>
      <c r="B1620">
        <v>92.511807000000005</v>
      </c>
      <c r="C1620">
        <v>9.0961859999999994</v>
      </c>
    </row>
    <row r="1621" spans="1:9" x14ac:dyDescent="0.25">
      <c r="A1621">
        <v>1620</v>
      </c>
      <c r="B1621">
        <v>92.498919000000001</v>
      </c>
      <c r="C1621">
        <v>9.052835</v>
      </c>
    </row>
    <row r="1622" spans="1:9" x14ac:dyDescent="0.25">
      <c r="A1622">
        <v>1621</v>
      </c>
      <c r="B1622">
        <v>92.510826000000009</v>
      </c>
      <c r="C1622">
        <v>9.0868559999999992</v>
      </c>
      <c r="H1622">
        <v>84.103300000000004</v>
      </c>
      <c r="I1622">
        <v>6.284897</v>
      </c>
    </row>
    <row r="1623" spans="1:9" x14ac:dyDescent="0.25">
      <c r="A1623">
        <v>1622</v>
      </c>
      <c r="B1623">
        <v>92.520672000000005</v>
      </c>
      <c r="C1623">
        <v>9.0679379999999998</v>
      </c>
      <c r="H1623">
        <v>84.024434000000014</v>
      </c>
      <c r="I1623">
        <v>6.2480409999999997</v>
      </c>
    </row>
    <row r="1624" spans="1:9" x14ac:dyDescent="0.25">
      <c r="A1624">
        <v>1623</v>
      </c>
      <c r="B1624">
        <v>92.477579000000006</v>
      </c>
      <c r="C1624">
        <v>9.0465470000000003</v>
      </c>
      <c r="H1624">
        <v>83.996547000000007</v>
      </c>
      <c r="I1624">
        <v>6.2626809999999997</v>
      </c>
    </row>
    <row r="1625" spans="1:9" x14ac:dyDescent="0.25">
      <c r="A1625">
        <v>1624</v>
      </c>
      <c r="B1625">
        <v>92.459538000000009</v>
      </c>
      <c r="C1625">
        <v>9.0522679999999998</v>
      </c>
      <c r="H1625">
        <v>83.99933200000001</v>
      </c>
      <c r="I1625">
        <v>6.2694850000000004</v>
      </c>
    </row>
    <row r="1626" spans="1:9" x14ac:dyDescent="0.25">
      <c r="A1626">
        <v>1625</v>
      </c>
      <c r="B1626">
        <v>92.503971000000007</v>
      </c>
      <c r="C1626">
        <v>9.0714430000000004</v>
      </c>
      <c r="H1626">
        <v>84.007528000000008</v>
      </c>
      <c r="I1626">
        <v>6.2512889999999999</v>
      </c>
    </row>
    <row r="1627" spans="1:9" x14ac:dyDescent="0.25">
      <c r="A1627">
        <v>1626</v>
      </c>
      <c r="B1627">
        <v>92.595104000000006</v>
      </c>
      <c r="C1627">
        <v>9.1403090000000002</v>
      </c>
      <c r="H1627">
        <v>83.981960000000015</v>
      </c>
      <c r="I1627">
        <v>6.2332479999999997</v>
      </c>
    </row>
    <row r="1628" spans="1:9" x14ac:dyDescent="0.25">
      <c r="A1628">
        <v>1627</v>
      </c>
      <c r="B1628">
        <v>92.511807000000005</v>
      </c>
      <c r="C1628">
        <v>9.0961859999999994</v>
      </c>
      <c r="H1628">
        <v>83.979950000000002</v>
      </c>
      <c r="I1628">
        <v>6.2539689999999997</v>
      </c>
    </row>
    <row r="1629" spans="1:9" x14ac:dyDescent="0.25">
      <c r="A1629">
        <v>1628</v>
      </c>
      <c r="F1629">
        <v>91.450155000000009</v>
      </c>
      <c r="G1629">
        <v>8.9513409999999993</v>
      </c>
      <c r="H1629">
        <v>83.989074000000002</v>
      </c>
      <c r="I1629">
        <v>6.2739690000000001</v>
      </c>
    </row>
    <row r="1630" spans="1:9" x14ac:dyDescent="0.25">
      <c r="A1630">
        <v>1629</v>
      </c>
      <c r="F1630">
        <v>91.450258000000005</v>
      </c>
      <c r="G1630">
        <v>8.9595870000000009</v>
      </c>
      <c r="H1630">
        <v>83.96706300000001</v>
      </c>
      <c r="I1630">
        <v>6.2232989999999999</v>
      </c>
    </row>
    <row r="1631" spans="1:9" x14ac:dyDescent="0.25">
      <c r="A1631">
        <v>1630</v>
      </c>
      <c r="F1631">
        <v>91.440155000000004</v>
      </c>
      <c r="G1631">
        <v>8.9418550000000003</v>
      </c>
      <c r="H1631">
        <v>84.103300000000004</v>
      </c>
      <c r="I1631">
        <v>6.284897</v>
      </c>
    </row>
    <row r="1632" spans="1:9" x14ac:dyDescent="0.25">
      <c r="A1632">
        <v>1631</v>
      </c>
      <c r="F1632">
        <v>91.45757900000001</v>
      </c>
      <c r="G1632">
        <v>8.9870110000000007</v>
      </c>
    </row>
    <row r="1633" spans="1:7" x14ac:dyDescent="0.25">
      <c r="A1633">
        <v>1632</v>
      </c>
      <c r="F1633">
        <v>91.522114000000002</v>
      </c>
      <c r="G1633">
        <v>8.9969070000000002</v>
      </c>
    </row>
    <row r="1634" spans="1:7" x14ac:dyDescent="0.25">
      <c r="A1634">
        <v>1633</v>
      </c>
      <c r="F1634">
        <v>91.459744000000001</v>
      </c>
      <c r="G1634">
        <v>8.9430409999999991</v>
      </c>
    </row>
    <row r="1635" spans="1:7" x14ac:dyDescent="0.25">
      <c r="A1635">
        <v>1634</v>
      </c>
      <c r="D1635">
        <v>108.28294200000002</v>
      </c>
      <c r="E1635">
        <v>7.3453609999999996</v>
      </c>
      <c r="F1635">
        <v>91.442785000000001</v>
      </c>
      <c r="G1635">
        <v>8.9552569999999996</v>
      </c>
    </row>
    <row r="1636" spans="1:7" x14ac:dyDescent="0.25">
      <c r="A1636">
        <v>1635</v>
      </c>
      <c r="D1636">
        <v>108.27459200000001</v>
      </c>
      <c r="E1636">
        <v>7.3638149999999998</v>
      </c>
      <c r="F1636">
        <v>91.450155000000009</v>
      </c>
      <c r="G1636">
        <v>8.9513409999999993</v>
      </c>
    </row>
    <row r="1637" spans="1:7" x14ac:dyDescent="0.25">
      <c r="A1637">
        <v>1636</v>
      </c>
      <c r="D1637">
        <v>108.27371400000001</v>
      </c>
      <c r="E1637">
        <v>7.3438660000000002</v>
      </c>
      <c r="F1637">
        <v>91.450155000000009</v>
      </c>
      <c r="G1637">
        <v>8.9513409999999993</v>
      </c>
    </row>
    <row r="1638" spans="1:7" x14ac:dyDescent="0.25">
      <c r="A1638">
        <v>1637</v>
      </c>
      <c r="D1638">
        <v>108.26087800000002</v>
      </c>
      <c r="E1638">
        <v>7.3546909999999999</v>
      </c>
    </row>
    <row r="1639" spans="1:7" x14ac:dyDescent="0.25">
      <c r="A1639">
        <v>1638</v>
      </c>
      <c r="D1639">
        <v>108.27876500000001</v>
      </c>
      <c r="E1639">
        <v>7.3378350000000001</v>
      </c>
    </row>
    <row r="1640" spans="1:7" x14ac:dyDescent="0.25">
      <c r="A1640">
        <v>1639</v>
      </c>
      <c r="D1640">
        <v>108.281237</v>
      </c>
      <c r="E1640">
        <v>7.3537119999999998</v>
      </c>
    </row>
    <row r="1641" spans="1:7" x14ac:dyDescent="0.25">
      <c r="A1641">
        <v>1640</v>
      </c>
      <c r="D1641">
        <v>108.249075</v>
      </c>
      <c r="E1641">
        <v>7.3407220000000004</v>
      </c>
    </row>
    <row r="1642" spans="1:7" x14ac:dyDescent="0.25">
      <c r="A1642">
        <v>1641</v>
      </c>
      <c r="B1642">
        <v>116.04757900000001</v>
      </c>
      <c r="C1642">
        <v>9.3503609999999995</v>
      </c>
      <c r="D1642">
        <v>108.342062</v>
      </c>
      <c r="E1642">
        <v>7.3497940000000002</v>
      </c>
    </row>
    <row r="1643" spans="1:7" x14ac:dyDescent="0.25">
      <c r="A1643">
        <v>1642</v>
      </c>
      <c r="B1643">
        <v>116.07340400000001</v>
      </c>
      <c r="C1643">
        <v>9.3431960000000007</v>
      </c>
      <c r="D1643">
        <v>108.28294200000002</v>
      </c>
      <c r="E1643">
        <v>7.3453609999999996</v>
      </c>
    </row>
    <row r="1644" spans="1:7" x14ac:dyDescent="0.25">
      <c r="A1644">
        <v>1643</v>
      </c>
      <c r="B1644">
        <v>116.053042</v>
      </c>
      <c r="C1644">
        <v>9.3474229999999991</v>
      </c>
    </row>
    <row r="1645" spans="1:7" x14ac:dyDescent="0.25">
      <c r="A1645">
        <v>1644</v>
      </c>
      <c r="B1645">
        <v>116.10366300000001</v>
      </c>
      <c r="C1645">
        <v>9.3522680000000005</v>
      </c>
    </row>
    <row r="1646" spans="1:7" x14ac:dyDescent="0.25">
      <c r="A1646">
        <v>1645</v>
      </c>
      <c r="B1646">
        <v>116.09294</v>
      </c>
      <c r="C1646">
        <v>9.3626290000000001</v>
      </c>
    </row>
    <row r="1647" spans="1:7" x14ac:dyDescent="0.25">
      <c r="A1647">
        <v>1646</v>
      </c>
      <c r="B1647">
        <v>116.04304300000001</v>
      </c>
      <c r="C1647">
        <v>9.3646910000000005</v>
      </c>
    </row>
    <row r="1648" spans="1:7" x14ac:dyDescent="0.25">
      <c r="A1648">
        <v>1647</v>
      </c>
      <c r="B1648">
        <v>116.10933100000001</v>
      </c>
      <c r="C1648">
        <v>9.3319589999999994</v>
      </c>
    </row>
    <row r="1649" spans="1:9" x14ac:dyDescent="0.25">
      <c r="A1649">
        <v>1648</v>
      </c>
      <c r="B1649">
        <v>116.04757900000001</v>
      </c>
      <c r="C1649">
        <v>9.3503609999999995</v>
      </c>
      <c r="H1649">
        <v>114.19170200000001</v>
      </c>
      <c r="I1649">
        <v>7.250928</v>
      </c>
    </row>
    <row r="1650" spans="1:9" x14ac:dyDescent="0.25">
      <c r="A1650">
        <v>1649</v>
      </c>
      <c r="F1650">
        <v>116.420569</v>
      </c>
      <c r="G1650">
        <v>10.775772999999999</v>
      </c>
      <c r="H1650">
        <v>114.20010200000002</v>
      </c>
      <c r="I1650">
        <v>7.2809799999999996</v>
      </c>
    </row>
    <row r="1651" spans="1:9" x14ac:dyDescent="0.25">
      <c r="A1651">
        <v>1650</v>
      </c>
      <c r="F1651">
        <v>116.43170400000001</v>
      </c>
      <c r="G1651">
        <v>10.82531</v>
      </c>
      <c r="H1651">
        <v>114.225413</v>
      </c>
      <c r="I1651">
        <v>7.2559279999999999</v>
      </c>
    </row>
    <row r="1652" spans="1:9" x14ac:dyDescent="0.25">
      <c r="A1652">
        <v>1651</v>
      </c>
      <c r="F1652">
        <v>116.43252800000002</v>
      </c>
      <c r="G1652">
        <v>10.763040999999999</v>
      </c>
      <c r="H1652">
        <v>114.17268200000001</v>
      </c>
      <c r="I1652">
        <v>7.2636079999999996</v>
      </c>
    </row>
    <row r="1653" spans="1:9" x14ac:dyDescent="0.25">
      <c r="A1653">
        <v>1652</v>
      </c>
      <c r="F1653">
        <v>116.44474200000002</v>
      </c>
      <c r="G1653">
        <v>10.790876000000001</v>
      </c>
      <c r="H1653">
        <v>114.16871500000001</v>
      </c>
      <c r="I1653">
        <v>7.2770099999999998</v>
      </c>
    </row>
    <row r="1654" spans="1:9" x14ac:dyDescent="0.25">
      <c r="A1654">
        <v>1653</v>
      </c>
      <c r="F1654">
        <v>116.438456</v>
      </c>
      <c r="G1654">
        <v>10.788762999999999</v>
      </c>
      <c r="H1654">
        <v>114.173147</v>
      </c>
      <c r="I1654">
        <v>7.2860310000000004</v>
      </c>
    </row>
    <row r="1655" spans="1:9" x14ac:dyDescent="0.25">
      <c r="A1655">
        <v>1654</v>
      </c>
      <c r="F1655">
        <v>116.44319700000001</v>
      </c>
      <c r="G1655">
        <v>10.765877</v>
      </c>
      <c r="H1655">
        <v>114.181444</v>
      </c>
      <c r="I1655">
        <v>7.3058249999999996</v>
      </c>
    </row>
    <row r="1656" spans="1:9" x14ac:dyDescent="0.25">
      <c r="A1656">
        <v>1655</v>
      </c>
      <c r="F1656">
        <v>116.443712</v>
      </c>
      <c r="G1656">
        <v>10.772010999999999</v>
      </c>
      <c r="H1656">
        <v>114.20010200000002</v>
      </c>
      <c r="I1656">
        <v>7.2809799999999996</v>
      </c>
    </row>
    <row r="1657" spans="1:9" x14ac:dyDescent="0.25">
      <c r="A1657">
        <v>1656</v>
      </c>
      <c r="F1657">
        <v>116.439898</v>
      </c>
      <c r="G1657">
        <v>10.793196</v>
      </c>
    </row>
    <row r="1658" spans="1:9" x14ac:dyDescent="0.25">
      <c r="A1658">
        <v>1657</v>
      </c>
      <c r="F1658">
        <v>116.420569</v>
      </c>
      <c r="G1658">
        <v>10.775772999999999</v>
      </c>
    </row>
    <row r="1659" spans="1:9" x14ac:dyDescent="0.25">
      <c r="A1659">
        <v>1658</v>
      </c>
      <c r="D1659">
        <v>134.132631</v>
      </c>
      <c r="E1659">
        <v>7.1305160000000001</v>
      </c>
      <c r="F1659">
        <v>116.420569</v>
      </c>
      <c r="G1659">
        <v>10.775772999999999</v>
      </c>
    </row>
    <row r="1660" spans="1:9" x14ac:dyDescent="0.25">
      <c r="A1660">
        <v>1659</v>
      </c>
      <c r="D1660">
        <v>134.25314500000002</v>
      </c>
      <c r="E1660">
        <v>7.0662370000000001</v>
      </c>
    </row>
    <row r="1661" spans="1:9" x14ac:dyDescent="0.25">
      <c r="A1661">
        <v>1660</v>
      </c>
      <c r="D1661">
        <v>134.28886600000001</v>
      </c>
      <c r="E1661">
        <v>7.0668559999999996</v>
      </c>
    </row>
    <row r="1662" spans="1:9" x14ac:dyDescent="0.25">
      <c r="A1662">
        <v>1661</v>
      </c>
      <c r="D1662">
        <v>134.28747800000002</v>
      </c>
      <c r="E1662">
        <v>7.0851040000000003</v>
      </c>
    </row>
    <row r="1663" spans="1:9" x14ac:dyDescent="0.25">
      <c r="A1663">
        <v>1662</v>
      </c>
      <c r="D1663">
        <v>134.21804300000002</v>
      </c>
      <c r="E1663">
        <v>7.1304639999999999</v>
      </c>
    </row>
    <row r="1664" spans="1:9" x14ac:dyDescent="0.25">
      <c r="A1664">
        <v>1663</v>
      </c>
      <c r="D1664">
        <v>134.20459199999999</v>
      </c>
      <c r="E1664">
        <v>7.1198969999999999</v>
      </c>
    </row>
    <row r="1665" spans="1:9" x14ac:dyDescent="0.25">
      <c r="A1665">
        <v>1664</v>
      </c>
      <c r="D1665">
        <v>134.20499599999999</v>
      </c>
      <c r="E1665">
        <v>7.1123200000000004</v>
      </c>
    </row>
    <row r="1666" spans="1:9" x14ac:dyDescent="0.25">
      <c r="A1666">
        <v>1665</v>
      </c>
      <c r="B1666">
        <v>149.72159199999999</v>
      </c>
      <c r="C1666">
        <v>9.5160800000000005</v>
      </c>
      <c r="D1666">
        <v>134.275263</v>
      </c>
      <c r="E1666">
        <v>7.1130409999999999</v>
      </c>
    </row>
    <row r="1667" spans="1:9" x14ac:dyDescent="0.25">
      <c r="A1667">
        <v>1666</v>
      </c>
      <c r="B1667">
        <v>149.70440200000002</v>
      </c>
      <c r="C1667">
        <v>9.4901149999999994</v>
      </c>
      <c r="D1667">
        <v>134.132631</v>
      </c>
      <c r="E1667">
        <v>7.1305160000000001</v>
      </c>
    </row>
    <row r="1668" spans="1:9" x14ac:dyDescent="0.25">
      <c r="A1668">
        <v>1667</v>
      </c>
      <c r="B1668">
        <v>149.70440200000002</v>
      </c>
      <c r="C1668">
        <v>9.4901149999999994</v>
      </c>
    </row>
    <row r="1669" spans="1:9" x14ac:dyDescent="0.25">
      <c r="A1669">
        <v>1668</v>
      </c>
      <c r="B1669">
        <v>149.70440200000002</v>
      </c>
      <c r="C1669">
        <v>9.4901149999999994</v>
      </c>
    </row>
    <row r="1670" spans="1:9" x14ac:dyDescent="0.25">
      <c r="A1670">
        <v>1669</v>
      </c>
      <c r="B1670">
        <v>149.70440200000002</v>
      </c>
      <c r="C1670">
        <v>9.4901149999999994</v>
      </c>
    </row>
    <row r="1671" spans="1:9" x14ac:dyDescent="0.25">
      <c r="A1671">
        <v>1670</v>
      </c>
      <c r="B1671">
        <v>149.70440200000002</v>
      </c>
      <c r="C1671">
        <v>9.4901149999999994</v>
      </c>
    </row>
    <row r="1672" spans="1:9" x14ac:dyDescent="0.25">
      <c r="A1672">
        <v>1671</v>
      </c>
      <c r="B1672">
        <v>149.72159199999999</v>
      </c>
      <c r="C1672">
        <v>9.5160800000000005</v>
      </c>
    </row>
    <row r="1673" spans="1:9" x14ac:dyDescent="0.25">
      <c r="A1673">
        <v>1672</v>
      </c>
      <c r="F1673">
        <v>149.63237600000002</v>
      </c>
      <c r="G1673">
        <v>9.9655269999999998</v>
      </c>
      <c r="H1673">
        <v>149.26658500000002</v>
      </c>
      <c r="I1673">
        <v>7.0899520000000003</v>
      </c>
    </row>
    <row r="1674" spans="1:9" x14ac:dyDescent="0.25">
      <c r="A1674">
        <v>1673</v>
      </c>
      <c r="F1674">
        <v>149.63237600000002</v>
      </c>
      <c r="G1674">
        <v>9.9655269999999998</v>
      </c>
      <c r="H1674">
        <v>149.26658500000002</v>
      </c>
      <c r="I1674">
        <v>7.0899520000000003</v>
      </c>
    </row>
    <row r="1675" spans="1:9" x14ac:dyDescent="0.25">
      <c r="A1675">
        <v>1674</v>
      </c>
      <c r="F1675">
        <v>149.63237600000002</v>
      </c>
      <c r="G1675">
        <v>9.9655269999999998</v>
      </c>
      <c r="H1675">
        <v>149.26658500000002</v>
      </c>
      <c r="I1675">
        <v>7.0899520000000003</v>
      </c>
    </row>
    <row r="1676" spans="1:9" x14ac:dyDescent="0.25">
      <c r="A1676">
        <v>1675</v>
      </c>
      <c r="F1676">
        <v>149.63237600000002</v>
      </c>
      <c r="G1676">
        <v>9.9655269999999998</v>
      </c>
      <c r="H1676">
        <v>149.26658500000002</v>
      </c>
      <c r="I1676">
        <v>7.0899520000000003</v>
      </c>
    </row>
    <row r="1677" spans="1:9" x14ac:dyDescent="0.25">
      <c r="A1677">
        <v>1676</v>
      </c>
      <c r="F1677">
        <v>149.63237600000002</v>
      </c>
      <c r="G1677">
        <v>9.9655269999999998</v>
      </c>
      <c r="H1677">
        <v>149.26658500000002</v>
      </c>
      <c r="I1677">
        <v>7.0899520000000003</v>
      </c>
    </row>
    <row r="1678" spans="1:9" x14ac:dyDescent="0.25">
      <c r="A1678">
        <v>1677</v>
      </c>
      <c r="F1678">
        <v>149.63237600000002</v>
      </c>
      <c r="G1678">
        <v>9.9655269999999998</v>
      </c>
      <c r="H1678">
        <v>149.26658500000002</v>
      </c>
      <c r="I1678">
        <v>7.0899520000000003</v>
      </c>
    </row>
    <row r="1679" spans="1:9" x14ac:dyDescent="0.25">
      <c r="A1679">
        <v>1678</v>
      </c>
      <c r="F1679">
        <v>149.63237600000002</v>
      </c>
      <c r="G1679">
        <v>9.9655269999999998</v>
      </c>
      <c r="H1679">
        <v>149.26658500000002</v>
      </c>
      <c r="I1679">
        <v>7.0899520000000003</v>
      </c>
    </row>
    <row r="1680" spans="1:9" x14ac:dyDescent="0.25">
      <c r="A1680">
        <v>1679</v>
      </c>
      <c r="F1680">
        <v>149.63237600000002</v>
      </c>
      <c r="G1680">
        <v>9.9655269999999998</v>
      </c>
      <c r="H1680">
        <v>149.26658500000002</v>
      </c>
      <c r="I1680">
        <v>7.0899520000000003</v>
      </c>
    </row>
    <row r="1681" spans="1:9" x14ac:dyDescent="0.25">
      <c r="A1681">
        <v>1680</v>
      </c>
      <c r="F1681">
        <v>149.63237600000002</v>
      </c>
      <c r="G1681">
        <v>9.9655269999999998</v>
      </c>
      <c r="H1681">
        <v>149.26658500000002</v>
      </c>
      <c r="I1681">
        <v>7.0899520000000003</v>
      </c>
    </row>
    <row r="1682" spans="1:9" x14ac:dyDescent="0.25">
      <c r="A1682">
        <v>1681</v>
      </c>
    </row>
    <row r="1683" spans="1:9" x14ac:dyDescent="0.25">
      <c r="A1683">
        <v>1682</v>
      </c>
    </row>
    <row r="1684" spans="1:9" x14ac:dyDescent="0.25">
      <c r="A1684">
        <v>1683</v>
      </c>
    </row>
    <row r="1685" spans="1:9" x14ac:dyDescent="0.25">
      <c r="A1685">
        <v>1684</v>
      </c>
    </row>
    <row r="1686" spans="1:9" x14ac:dyDescent="0.25">
      <c r="A1686">
        <v>1685</v>
      </c>
      <c r="D1686">
        <v>166.38302099999999</v>
      </c>
      <c r="E1686">
        <v>7.9839500000000001</v>
      </c>
    </row>
    <row r="1687" spans="1:9" x14ac:dyDescent="0.25">
      <c r="A1687">
        <v>1686</v>
      </c>
      <c r="D1687">
        <v>166.36669799999999</v>
      </c>
      <c r="E1687">
        <v>7.9426829999999997</v>
      </c>
    </row>
    <row r="1688" spans="1:9" x14ac:dyDescent="0.25">
      <c r="A1688">
        <v>1687</v>
      </c>
      <c r="D1688">
        <v>166.34425300000001</v>
      </c>
      <c r="E1688">
        <v>7.8906020000000003</v>
      </c>
    </row>
    <row r="1689" spans="1:9" x14ac:dyDescent="0.25">
      <c r="A1689">
        <v>1688</v>
      </c>
      <c r="D1689">
        <v>166.33675500000001</v>
      </c>
      <c r="E1689">
        <v>7.9058020000000004</v>
      </c>
    </row>
    <row r="1690" spans="1:9" x14ac:dyDescent="0.25">
      <c r="A1690">
        <v>1689</v>
      </c>
      <c r="B1690">
        <v>171.75083100000001</v>
      </c>
      <c r="C1690">
        <v>9.5064390000000003</v>
      </c>
      <c r="D1690">
        <v>166.31012800000002</v>
      </c>
      <c r="E1690">
        <v>7.9382440000000001</v>
      </c>
    </row>
    <row r="1691" spans="1:9" x14ac:dyDescent="0.25">
      <c r="A1691">
        <v>1690</v>
      </c>
      <c r="B1691">
        <v>171.81153399999999</v>
      </c>
      <c r="C1691">
        <v>9.4769039999999993</v>
      </c>
      <c r="D1691">
        <v>166.38169600000001</v>
      </c>
      <c r="E1691">
        <v>7.8878469999999998</v>
      </c>
    </row>
    <row r="1692" spans="1:9" x14ac:dyDescent="0.25">
      <c r="A1692">
        <v>1691</v>
      </c>
      <c r="B1692">
        <v>171.82607200000001</v>
      </c>
      <c r="C1692">
        <v>9.4639469999999992</v>
      </c>
      <c r="D1692">
        <v>166.38302099999999</v>
      </c>
      <c r="E1692">
        <v>7.9839500000000001</v>
      </c>
    </row>
    <row r="1693" spans="1:9" x14ac:dyDescent="0.25">
      <c r="A1693">
        <v>1692</v>
      </c>
      <c r="B1693">
        <v>171.843976</v>
      </c>
      <c r="C1693">
        <v>9.463692</v>
      </c>
    </row>
    <row r="1694" spans="1:9" x14ac:dyDescent="0.25">
      <c r="A1694">
        <v>1693</v>
      </c>
      <c r="B1694">
        <v>171.86244099999999</v>
      </c>
      <c r="C1694">
        <v>9.4971549999999993</v>
      </c>
    </row>
    <row r="1695" spans="1:9" x14ac:dyDescent="0.25">
      <c r="A1695">
        <v>1694</v>
      </c>
      <c r="B1695">
        <v>171.88258999999999</v>
      </c>
      <c r="C1695">
        <v>9.5086829999999996</v>
      </c>
    </row>
    <row r="1696" spans="1:9" x14ac:dyDescent="0.25">
      <c r="A1696">
        <v>1695</v>
      </c>
      <c r="B1696">
        <v>171.75083100000001</v>
      </c>
      <c r="C1696">
        <v>9.5064390000000003</v>
      </c>
    </row>
    <row r="1697" spans="1:9" x14ac:dyDescent="0.25">
      <c r="A1697">
        <v>1696</v>
      </c>
      <c r="F1697">
        <v>172.03653800000001</v>
      </c>
      <c r="G1697">
        <v>9.668139</v>
      </c>
      <c r="H1697">
        <v>171.835916</v>
      </c>
      <c r="I1697">
        <v>6.3969839999999998</v>
      </c>
    </row>
    <row r="1698" spans="1:9" x14ac:dyDescent="0.25">
      <c r="A1698">
        <v>1697</v>
      </c>
      <c r="F1698">
        <v>172.04929100000001</v>
      </c>
      <c r="G1698">
        <v>9.6479409999999994</v>
      </c>
      <c r="H1698">
        <v>171.88034500000001</v>
      </c>
      <c r="I1698">
        <v>6.3797940000000004</v>
      </c>
    </row>
    <row r="1699" spans="1:9" x14ac:dyDescent="0.25">
      <c r="A1699">
        <v>1698</v>
      </c>
      <c r="F1699">
        <v>172.01475600000001</v>
      </c>
      <c r="G1699">
        <v>9.6386559999999992</v>
      </c>
      <c r="H1699">
        <v>171.84928200000002</v>
      </c>
      <c r="I1699">
        <v>6.4028</v>
      </c>
    </row>
    <row r="1700" spans="1:9" x14ac:dyDescent="0.25">
      <c r="A1700">
        <v>1699</v>
      </c>
      <c r="F1700">
        <v>172.03179299999999</v>
      </c>
      <c r="G1700">
        <v>9.6404420000000002</v>
      </c>
      <c r="H1700">
        <v>171.84173100000001</v>
      </c>
      <c r="I1700">
        <v>6.4032580000000001</v>
      </c>
    </row>
    <row r="1701" spans="1:9" x14ac:dyDescent="0.25">
      <c r="A1701">
        <v>1700</v>
      </c>
      <c r="F1701">
        <v>171.99471</v>
      </c>
      <c r="G1701">
        <v>9.594379</v>
      </c>
      <c r="H1701">
        <v>171.853465</v>
      </c>
      <c r="I1701">
        <v>6.3934139999999999</v>
      </c>
    </row>
    <row r="1702" spans="1:9" x14ac:dyDescent="0.25">
      <c r="A1702">
        <v>1701</v>
      </c>
      <c r="F1702">
        <v>171.945178</v>
      </c>
      <c r="G1702">
        <v>9.6196289999999998</v>
      </c>
      <c r="H1702">
        <v>171.85744199999999</v>
      </c>
      <c r="I1702">
        <v>6.4026969999999999</v>
      </c>
    </row>
    <row r="1703" spans="1:9" x14ac:dyDescent="0.25">
      <c r="A1703">
        <v>1702</v>
      </c>
      <c r="F1703">
        <v>171.92661200000001</v>
      </c>
      <c r="G1703">
        <v>9.7204759999999997</v>
      </c>
      <c r="H1703">
        <v>171.825256</v>
      </c>
      <c r="I1703">
        <v>6.4048400000000001</v>
      </c>
    </row>
    <row r="1704" spans="1:9" x14ac:dyDescent="0.25">
      <c r="A1704">
        <v>1703</v>
      </c>
      <c r="F1704">
        <v>172.03653800000001</v>
      </c>
      <c r="G1704">
        <v>9.668139</v>
      </c>
      <c r="H1704">
        <v>171.81770599999999</v>
      </c>
      <c r="I1704">
        <v>6.3716840000000001</v>
      </c>
    </row>
    <row r="1705" spans="1:9" x14ac:dyDescent="0.25">
      <c r="A1705">
        <v>1704</v>
      </c>
      <c r="F1705">
        <v>172.03653800000001</v>
      </c>
      <c r="G1705">
        <v>9.668139</v>
      </c>
      <c r="H1705">
        <v>171.835916</v>
      </c>
      <c r="I1705">
        <v>6.3969839999999998</v>
      </c>
    </row>
    <row r="1706" spans="1:9" x14ac:dyDescent="0.25">
      <c r="A1706">
        <v>1705</v>
      </c>
    </row>
    <row r="1707" spans="1:9" x14ac:dyDescent="0.25">
      <c r="A1707">
        <v>1706</v>
      </c>
    </row>
    <row r="1708" spans="1:9" x14ac:dyDescent="0.25">
      <c r="A1708">
        <v>1707</v>
      </c>
    </row>
    <row r="1709" spans="1:9" x14ac:dyDescent="0.25">
      <c r="A1709">
        <v>1708</v>
      </c>
      <c r="D1709">
        <v>195.76501400000001</v>
      </c>
      <c r="E1709">
        <v>6.8396980000000003</v>
      </c>
    </row>
    <row r="1710" spans="1:9" x14ac:dyDescent="0.25">
      <c r="A1710">
        <v>1709</v>
      </c>
      <c r="D1710">
        <v>195.886878</v>
      </c>
      <c r="E1710">
        <v>6.8159280000000004</v>
      </c>
    </row>
    <row r="1711" spans="1:9" x14ac:dyDescent="0.25">
      <c r="A1711">
        <v>1710</v>
      </c>
      <c r="D1711">
        <v>195.81117900000001</v>
      </c>
      <c r="E1711">
        <v>6.8359230000000002</v>
      </c>
    </row>
    <row r="1712" spans="1:9" x14ac:dyDescent="0.25">
      <c r="A1712">
        <v>1711</v>
      </c>
      <c r="D1712">
        <v>195.86877000000001</v>
      </c>
      <c r="E1712">
        <v>6.8084800000000003</v>
      </c>
    </row>
    <row r="1713" spans="1:9" x14ac:dyDescent="0.25">
      <c r="A1713">
        <v>1712</v>
      </c>
      <c r="B1713">
        <v>200.86961700000001</v>
      </c>
      <c r="C1713">
        <v>8.5229189999999999</v>
      </c>
      <c r="D1713">
        <v>195.812659</v>
      </c>
      <c r="E1713">
        <v>6.7975130000000004</v>
      </c>
    </row>
    <row r="1714" spans="1:9" x14ac:dyDescent="0.25">
      <c r="A1714">
        <v>1713</v>
      </c>
      <c r="B1714">
        <v>200.852374</v>
      </c>
      <c r="C1714">
        <v>8.4805799999999998</v>
      </c>
      <c r="D1714">
        <v>195.86815899999999</v>
      </c>
      <c r="E1714">
        <v>6.7819039999999999</v>
      </c>
    </row>
    <row r="1715" spans="1:9" x14ac:dyDescent="0.25">
      <c r="A1715">
        <v>1714</v>
      </c>
      <c r="B1715">
        <v>200.85278199999999</v>
      </c>
      <c r="C1715">
        <v>8.4935880000000008</v>
      </c>
      <c r="D1715">
        <v>195.87091000000001</v>
      </c>
      <c r="E1715">
        <v>6.7797109999999998</v>
      </c>
    </row>
    <row r="1716" spans="1:9" x14ac:dyDescent="0.25">
      <c r="A1716">
        <v>1715</v>
      </c>
      <c r="B1716">
        <v>200.86227</v>
      </c>
      <c r="C1716">
        <v>8.5049630000000001</v>
      </c>
      <c r="D1716">
        <v>195.76501400000001</v>
      </c>
      <c r="E1716">
        <v>6.8396980000000003</v>
      </c>
    </row>
    <row r="1717" spans="1:9" x14ac:dyDescent="0.25">
      <c r="A1717">
        <v>1716</v>
      </c>
      <c r="B1717">
        <v>200.86502400000001</v>
      </c>
      <c r="C1717">
        <v>8.5020559999999996</v>
      </c>
    </row>
    <row r="1718" spans="1:9" x14ac:dyDescent="0.25">
      <c r="A1718">
        <v>1717</v>
      </c>
      <c r="B1718">
        <v>200.89706000000001</v>
      </c>
      <c r="C1718">
        <v>8.4948130000000006</v>
      </c>
    </row>
    <row r="1719" spans="1:9" x14ac:dyDescent="0.25">
      <c r="A1719">
        <v>1718</v>
      </c>
      <c r="B1719">
        <v>200.86961700000001</v>
      </c>
      <c r="C1719">
        <v>8.5229189999999999</v>
      </c>
    </row>
    <row r="1720" spans="1:9" x14ac:dyDescent="0.25">
      <c r="A1720">
        <v>1719</v>
      </c>
    </row>
    <row r="1721" spans="1:9" x14ac:dyDescent="0.25">
      <c r="A1721">
        <v>1720</v>
      </c>
      <c r="F1721">
        <v>202.07329100000001</v>
      </c>
      <c r="G1721">
        <v>9.1936970000000002</v>
      </c>
      <c r="H1721">
        <v>202.51983200000001</v>
      </c>
      <c r="I1721">
        <v>5.8955580000000003</v>
      </c>
    </row>
    <row r="1722" spans="1:9" x14ac:dyDescent="0.25">
      <c r="A1722">
        <v>1721</v>
      </c>
      <c r="F1722">
        <v>202.10190900000001</v>
      </c>
      <c r="G1722">
        <v>9.1620709999999992</v>
      </c>
      <c r="H1722">
        <v>202.51983200000001</v>
      </c>
      <c r="I1722">
        <v>5.8955580000000003</v>
      </c>
    </row>
    <row r="1723" spans="1:9" x14ac:dyDescent="0.25">
      <c r="A1723">
        <v>1722</v>
      </c>
      <c r="F1723">
        <v>202.102824</v>
      </c>
      <c r="G1723">
        <v>9.1933410000000002</v>
      </c>
      <c r="H1723">
        <v>202.582168</v>
      </c>
      <c r="I1723">
        <v>5.9415680000000002</v>
      </c>
    </row>
    <row r="1724" spans="1:9" x14ac:dyDescent="0.25">
      <c r="A1724">
        <v>1723</v>
      </c>
      <c r="F1724">
        <v>202.13297599999999</v>
      </c>
      <c r="G1724">
        <v>9.1881380000000004</v>
      </c>
      <c r="H1724">
        <v>202.56635199999999</v>
      </c>
      <c r="I1724">
        <v>5.898517</v>
      </c>
    </row>
    <row r="1725" spans="1:9" x14ac:dyDescent="0.25">
      <c r="A1725">
        <v>1724</v>
      </c>
      <c r="F1725">
        <v>202.11578299999999</v>
      </c>
      <c r="G1725">
        <v>9.171049</v>
      </c>
      <c r="H1725">
        <v>202.552177</v>
      </c>
      <c r="I1725">
        <v>5.867146</v>
      </c>
    </row>
    <row r="1726" spans="1:9" x14ac:dyDescent="0.25">
      <c r="A1726">
        <v>1725</v>
      </c>
      <c r="F1726">
        <v>202.11797999999999</v>
      </c>
      <c r="G1726">
        <v>9.1556440000000006</v>
      </c>
      <c r="H1726">
        <v>202.56635199999999</v>
      </c>
      <c r="I1726">
        <v>5.8647479999999996</v>
      </c>
    </row>
    <row r="1727" spans="1:9" x14ac:dyDescent="0.25">
      <c r="A1727">
        <v>1726</v>
      </c>
      <c r="F1727">
        <v>202.161643</v>
      </c>
      <c r="G1727">
        <v>9.1479429999999997</v>
      </c>
      <c r="H1727">
        <v>202.59956299999999</v>
      </c>
      <c r="I1727">
        <v>5.9028020000000003</v>
      </c>
    </row>
    <row r="1728" spans="1:9" x14ac:dyDescent="0.25">
      <c r="A1728">
        <v>1727</v>
      </c>
      <c r="F1728">
        <v>202.07329100000001</v>
      </c>
      <c r="G1728">
        <v>9.1936970000000002</v>
      </c>
      <c r="H1728">
        <v>202.51983200000001</v>
      </c>
      <c r="I1728">
        <v>5.8955580000000003</v>
      </c>
    </row>
    <row r="1729" spans="1:9" x14ac:dyDescent="0.25">
      <c r="A1729">
        <v>1728</v>
      </c>
    </row>
    <row r="1730" spans="1:9" x14ac:dyDescent="0.25">
      <c r="A1730">
        <v>1729</v>
      </c>
      <c r="D1730">
        <v>220.399742</v>
      </c>
      <c r="E1730">
        <v>7.3168559999999996</v>
      </c>
    </row>
    <row r="1731" spans="1:9" x14ac:dyDescent="0.25">
      <c r="A1731">
        <v>1730</v>
      </c>
      <c r="D1731">
        <v>220.39891800000001</v>
      </c>
      <c r="E1731">
        <v>7.3041239999999998</v>
      </c>
    </row>
    <row r="1732" spans="1:9" x14ac:dyDescent="0.25">
      <c r="A1732">
        <v>1731</v>
      </c>
      <c r="D1732">
        <v>220.35267999999999</v>
      </c>
      <c r="E1732">
        <v>7.2518039999999999</v>
      </c>
    </row>
    <row r="1733" spans="1:9" x14ac:dyDescent="0.25">
      <c r="A1733">
        <v>1732</v>
      </c>
      <c r="D1733">
        <v>220.339485</v>
      </c>
      <c r="E1733">
        <v>7.2278859999999998</v>
      </c>
    </row>
    <row r="1734" spans="1:9" x14ac:dyDescent="0.25">
      <c r="A1734">
        <v>1733</v>
      </c>
      <c r="B1734">
        <v>225.34629000000001</v>
      </c>
      <c r="C1734">
        <v>9.0695879999999995</v>
      </c>
      <c r="D1734">
        <v>220.35881499999999</v>
      </c>
      <c r="E1734">
        <v>7.2174740000000002</v>
      </c>
    </row>
    <row r="1735" spans="1:9" x14ac:dyDescent="0.25">
      <c r="A1735">
        <v>1734</v>
      </c>
      <c r="B1735">
        <v>225.34629000000001</v>
      </c>
      <c r="C1735">
        <v>9.0695879999999995</v>
      </c>
      <c r="D1735">
        <v>220.363248</v>
      </c>
      <c r="E1735">
        <v>7.1918559999999996</v>
      </c>
    </row>
    <row r="1736" spans="1:9" x14ac:dyDescent="0.25">
      <c r="A1736">
        <v>1735</v>
      </c>
      <c r="B1736">
        <v>225.355155</v>
      </c>
      <c r="C1736">
        <v>9.0813400000000009</v>
      </c>
      <c r="D1736">
        <v>220.399742</v>
      </c>
      <c r="E1736">
        <v>7.3168559999999996</v>
      </c>
    </row>
    <row r="1737" spans="1:9" x14ac:dyDescent="0.25">
      <c r="A1737">
        <v>1736</v>
      </c>
      <c r="B1737">
        <v>225.427784</v>
      </c>
      <c r="C1737">
        <v>9.1070100000000007</v>
      </c>
      <c r="D1737">
        <v>220.399742</v>
      </c>
      <c r="E1737">
        <v>7.3168559999999996</v>
      </c>
    </row>
    <row r="1738" spans="1:9" x14ac:dyDescent="0.25">
      <c r="A1738">
        <v>1737</v>
      </c>
      <c r="B1738">
        <v>225.40897000000001</v>
      </c>
      <c r="C1738">
        <v>9.1134020000000007</v>
      </c>
    </row>
    <row r="1739" spans="1:9" x14ac:dyDescent="0.25">
      <c r="A1739">
        <v>1738</v>
      </c>
      <c r="B1739">
        <v>225.38716500000001</v>
      </c>
      <c r="C1739">
        <v>9.1420619999999992</v>
      </c>
    </row>
    <row r="1740" spans="1:9" x14ac:dyDescent="0.25">
      <c r="A1740">
        <v>1739</v>
      </c>
      <c r="B1740">
        <v>225.31763000000001</v>
      </c>
      <c r="C1740">
        <v>8.9939689999999999</v>
      </c>
    </row>
    <row r="1741" spans="1:9" x14ac:dyDescent="0.25">
      <c r="A1741">
        <v>1740</v>
      </c>
      <c r="B1741">
        <v>225.34629000000001</v>
      </c>
      <c r="C1741">
        <v>9.0695879999999995</v>
      </c>
    </row>
    <row r="1742" spans="1:9" x14ac:dyDescent="0.25">
      <c r="A1742">
        <v>1741</v>
      </c>
    </row>
    <row r="1743" spans="1:9" x14ac:dyDescent="0.25">
      <c r="A1743">
        <v>1742</v>
      </c>
      <c r="F1743">
        <v>227.227216</v>
      </c>
      <c r="G1743">
        <v>9.7825260000000007</v>
      </c>
      <c r="H1743">
        <v>226.840102</v>
      </c>
      <c r="I1743">
        <v>5.9854120000000002</v>
      </c>
    </row>
    <row r="1744" spans="1:9" x14ac:dyDescent="0.25">
      <c r="A1744">
        <v>1743</v>
      </c>
      <c r="F1744">
        <v>227.26561899999999</v>
      </c>
      <c r="G1744">
        <v>9.7312370000000001</v>
      </c>
      <c r="H1744">
        <v>226.82020700000001</v>
      </c>
      <c r="I1744">
        <v>6.0103609999999996</v>
      </c>
    </row>
    <row r="1745" spans="1:9" x14ac:dyDescent="0.25">
      <c r="A1745">
        <v>1744</v>
      </c>
      <c r="F1745">
        <v>227.32572300000001</v>
      </c>
      <c r="G1745">
        <v>9.7731960000000004</v>
      </c>
      <c r="H1745">
        <v>226.82128800000001</v>
      </c>
      <c r="I1745">
        <v>6.0103609999999996</v>
      </c>
    </row>
    <row r="1746" spans="1:9" x14ac:dyDescent="0.25">
      <c r="A1746">
        <v>1745</v>
      </c>
      <c r="F1746">
        <v>227.27814599999999</v>
      </c>
      <c r="G1746">
        <v>9.7743300000000009</v>
      </c>
      <c r="H1746">
        <v>226.82448500000001</v>
      </c>
      <c r="I1746">
        <v>5.9923200000000003</v>
      </c>
    </row>
    <row r="1747" spans="1:9" x14ac:dyDescent="0.25">
      <c r="A1747">
        <v>1746</v>
      </c>
      <c r="F1747">
        <v>227.25077400000001</v>
      </c>
      <c r="G1747">
        <v>9.7669589999999999</v>
      </c>
      <c r="H1747">
        <v>226.81164899999999</v>
      </c>
      <c r="I1747">
        <v>5.9728349999999999</v>
      </c>
    </row>
    <row r="1748" spans="1:9" x14ac:dyDescent="0.25">
      <c r="A1748">
        <v>1747</v>
      </c>
      <c r="F1748">
        <v>227.15948599999999</v>
      </c>
      <c r="G1748">
        <v>9.7330930000000002</v>
      </c>
      <c r="H1748">
        <v>226.756496</v>
      </c>
      <c r="I1748">
        <v>5.9721140000000004</v>
      </c>
    </row>
    <row r="1749" spans="1:9" x14ac:dyDescent="0.25">
      <c r="A1749">
        <v>1748</v>
      </c>
      <c r="F1749">
        <v>227.05041199999999</v>
      </c>
      <c r="G1749">
        <v>9.7579899999999995</v>
      </c>
      <c r="H1749">
        <v>226.64902000000001</v>
      </c>
      <c r="I1749">
        <v>5.9947939999999997</v>
      </c>
    </row>
    <row r="1750" spans="1:9" x14ac:dyDescent="0.25">
      <c r="A1750">
        <v>1749</v>
      </c>
      <c r="D1750">
        <v>244.50500399999999</v>
      </c>
      <c r="E1750">
        <v>6.420979</v>
      </c>
      <c r="F1750">
        <v>227.05072100000001</v>
      </c>
      <c r="G1750">
        <v>9.8972680000000004</v>
      </c>
      <c r="H1750">
        <v>226.728094</v>
      </c>
      <c r="I1750">
        <v>5.9685050000000004</v>
      </c>
    </row>
    <row r="1751" spans="1:9" x14ac:dyDescent="0.25">
      <c r="A1751">
        <v>1750</v>
      </c>
      <c r="D1751">
        <v>244.50989799999999</v>
      </c>
      <c r="E1751">
        <v>6.4354120000000004</v>
      </c>
      <c r="F1751">
        <v>227.227216</v>
      </c>
      <c r="G1751">
        <v>9.7825260000000007</v>
      </c>
      <c r="H1751">
        <v>226.840102</v>
      </c>
      <c r="I1751">
        <v>5.9854120000000002</v>
      </c>
    </row>
    <row r="1752" spans="1:9" x14ac:dyDescent="0.25">
      <c r="A1752">
        <v>1751</v>
      </c>
      <c r="D1752">
        <v>244.51819499999999</v>
      </c>
      <c r="E1752">
        <v>6.4834540000000001</v>
      </c>
    </row>
    <row r="1753" spans="1:9" x14ac:dyDescent="0.25">
      <c r="A1753">
        <v>1752</v>
      </c>
      <c r="D1753">
        <v>244.55294000000001</v>
      </c>
      <c r="E1753">
        <v>6.4553609999999999</v>
      </c>
    </row>
    <row r="1754" spans="1:9" x14ac:dyDescent="0.25">
      <c r="A1754">
        <v>1753</v>
      </c>
      <c r="D1754">
        <v>244.51804300000001</v>
      </c>
      <c r="E1754">
        <v>6.3849479999999996</v>
      </c>
    </row>
    <row r="1755" spans="1:9" x14ac:dyDescent="0.25">
      <c r="A1755">
        <v>1754</v>
      </c>
      <c r="D1755">
        <v>244.54159899999999</v>
      </c>
      <c r="E1755">
        <v>6.389227</v>
      </c>
    </row>
    <row r="1756" spans="1:9" x14ac:dyDescent="0.25">
      <c r="A1756">
        <v>1755</v>
      </c>
      <c r="D1756">
        <v>244.52299099999999</v>
      </c>
      <c r="E1756">
        <v>6.3645880000000004</v>
      </c>
    </row>
    <row r="1757" spans="1:9" x14ac:dyDescent="0.25">
      <c r="A1757">
        <v>1756</v>
      </c>
      <c r="B1757">
        <v>250.92304200000001</v>
      </c>
      <c r="C1757">
        <v>8.2929379999999995</v>
      </c>
      <c r="D1757">
        <v>244.48953599999999</v>
      </c>
      <c r="E1757">
        <v>6.3830929999999997</v>
      </c>
    </row>
    <row r="1758" spans="1:9" x14ac:dyDescent="0.25">
      <c r="A1758">
        <v>1757</v>
      </c>
      <c r="B1758">
        <v>250.94995</v>
      </c>
      <c r="C1758">
        <v>8.3372159999999997</v>
      </c>
      <c r="D1758">
        <v>244.45227</v>
      </c>
      <c r="E1758">
        <v>6.3674229999999996</v>
      </c>
    </row>
    <row r="1759" spans="1:9" x14ac:dyDescent="0.25">
      <c r="A1759">
        <v>1758</v>
      </c>
      <c r="B1759">
        <v>250.988765</v>
      </c>
      <c r="C1759">
        <v>8.3197949999999992</v>
      </c>
      <c r="D1759">
        <v>244.50500399999999</v>
      </c>
      <c r="E1759">
        <v>6.420979</v>
      </c>
    </row>
    <row r="1760" spans="1:9" x14ac:dyDescent="0.25">
      <c r="A1760">
        <v>1759</v>
      </c>
      <c r="B1760">
        <v>250.96443500000001</v>
      </c>
      <c r="C1760">
        <v>8.2949490000000008</v>
      </c>
    </row>
    <row r="1761" spans="1:9" x14ac:dyDescent="0.25">
      <c r="A1761">
        <v>1760</v>
      </c>
      <c r="B1761">
        <v>251.00082700000002</v>
      </c>
      <c r="C1761">
        <v>8.3063920000000007</v>
      </c>
    </row>
    <row r="1762" spans="1:9" x14ac:dyDescent="0.25">
      <c r="A1762">
        <v>1761</v>
      </c>
      <c r="B1762">
        <v>250.98010600000001</v>
      </c>
      <c r="C1762">
        <v>8.308351</v>
      </c>
    </row>
    <row r="1763" spans="1:9" x14ac:dyDescent="0.25">
      <c r="A1763">
        <v>1762</v>
      </c>
      <c r="B1763">
        <v>250.98299</v>
      </c>
      <c r="C1763">
        <v>8.3221139999999991</v>
      </c>
    </row>
    <row r="1764" spans="1:9" x14ac:dyDescent="0.25">
      <c r="A1764">
        <v>1763</v>
      </c>
      <c r="B1764">
        <v>251.01031</v>
      </c>
      <c r="C1764">
        <v>8.3378870000000003</v>
      </c>
    </row>
    <row r="1765" spans="1:9" x14ac:dyDescent="0.25">
      <c r="A1765">
        <v>1764</v>
      </c>
      <c r="B1765">
        <v>250.92304200000001</v>
      </c>
      <c r="C1765">
        <v>8.2929379999999995</v>
      </c>
    </row>
    <row r="1766" spans="1:9" x14ac:dyDescent="0.25">
      <c r="A1766">
        <v>1765</v>
      </c>
    </row>
    <row r="1767" spans="1:9" x14ac:dyDescent="0.25">
      <c r="A1767">
        <v>1766</v>
      </c>
    </row>
    <row r="1768" spans="1:9" x14ac:dyDescent="0.25">
      <c r="A1768">
        <v>1767</v>
      </c>
      <c r="F1768">
        <v>253.31165199999998</v>
      </c>
      <c r="G1768">
        <v>9.0963399999999996</v>
      </c>
      <c r="H1768">
        <v>252.93799100000001</v>
      </c>
      <c r="I1768">
        <v>5.988969</v>
      </c>
    </row>
    <row r="1769" spans="1:9" x14ac:dyDescent="0.25">
      <c r="A1769">
        <v>1768</v>
      </c>
      <c r="F1769">
        <v>253.31917899999999</v>
      </c>
      <c r="G1769">
        <v>9.107113</v>
      </c>
      <c r="H1769">
        <v>252.93603100000001</v>
      </c>
      <c r="I1769">
        <v>5.9651550000000002</v>
      </c>
    </row>
    <row r="1770" spans="1:9" x14ac:dyDescent="0.25">
      <c r="A1770">
        <v>1769</v>
      </c>
      <c r="F1770">
        <v>253.31830099999999</v>
      </c>
      <c r="G1770">
        <v>9.1018559999999997</v>
      </c>
      <c r="H1770">
        <v>252.928146</v>
      </c>
      <c r="I1770">
        <v>5.9809279999999996</v>
      </c>
    </row>
    <row r="1771" spans="1:9" x14ac:dyDescent="0.25">
      <c r="A1771">
        <v>1770</v>
      </c>
      <c r="F1771">
        <v>253.33288899999999</v>
      </c>
      <c r="G1771">
        <v>9.1023200000000006</v>
      </c>
      <c r="H1771">
        <v>252.90397200000001</v>
      </c>
      <c r="I1771">
        <v>5.9667009999999996</v>
      </c>
    </row>
    <row r="1772" spans="1:9" x14ac:dyDescent="0.25">
      <c r="A1772">
        <v>1771</v>
      </c>
      <c r="F1772">
        <v>253.345878</v>
      </c>
      <c r="G1772">
        <v>9.1286590000000007</v>
      </c>
      <c r="H1772">
        <v>252.95340300000001</v>
      </c>
      <c r="I1772">
        <v>5.9664440000000001</v>
      </c>
    </row>
    <row r="1773" spans="1:9" x14ac:dyDescent="0.25">
      <c r="A1773">
        <v>1772</v>
      </c>
      <c r="D1773">
        <v>266.781295</v>
      </c>
      <c r="E1773">
        <v>7.206753</v>
      </c>
      <c r="F1773">
        <v>253.34855999999999</v>
      </c>
      <c r="G1773">
        <v>9.1463400000000004</v>
      </c>
      <c r="H1773">
        <v>252.95747699999998</v>
      </c>
      <c r="I1773">
        <v>5.9725770000000002</v>
      </c>
    </row>
    <row r="1774" spans="1:9" x14ac:dyDescent="0.25">
      <c r="A1774">
        <v>1773</v>
      </c>
      <c r="D1774">
        <v>266.84164700000002</v>
      </c>
      <c r="E1774">
        <v>7.235258</v>
      </c>
      <c r="F1774">
        <v>253.365928</v>
      </c>
      <c r="G1774">
        <v>9.1503610000000002</v>
      </c>
      <c r="H1774">
        <v>252.96752900000001</v>
      </c>
      <c r="I1774">
        <v>5.9736079999999996</v>
      </c>
    </row>
    <row r="1775" spans="1:9" x14ac:dyDescent="0.25">
      <c r="A1775">
        <v>1774</v>
      </c>
      <c r="D1775">
        <v>266.76273300000003</v>
      </c>
      <c r="E1775">
        <v>7.2355159999999996</v>
      </c>
      <c r="F1775">
        <v>253.35479699999999</v>
      </c>
      <c r="G1775">
        <v>9.1593289999999996</v>
      </c>
      <c r="H1775">
        <v>252.95860999999999</v>
      </c>
      <c r="I1775">
        <v>6.0257740000000002</v>
      </c>
    </row>
    <row r="1776" spans="1:9" x14ac:dyDescent="0.25">
      <c r="A1776">
        <v>1775</v>
      </c>
      <c r="D1776">
        <v>266.77304400000003</v>
      </c>
      <c r="E1776">
        <v>7.2496910000000003</v>
      </c>
      <c r="F1776">
        <v>253.359847</v>
      </c>
      <c r="G1776">
        <v>9.1396899999999999</v>
      </c>
      <c r="H1776">
        <v>252.97577200000001</v>
      </c>
      <c r="I1776">
        <v>5.9976289999999999</v>
      </c>
    </row>
    <row r="1777" spans="1:11" x14ac:dyDescent="0.25">
      <c r="A1777">
        <v>1776</v>
      </c>
      <c r="D1777">
        <v>266.76144699999998</v>
      </c>
      <c r="E1777">
        <v>7.2171649999999996</v>
      </c>
      <c r="F1777">
        <v>253.35721899999999</v>
      </c>
      <c r="G1777">
        <v>9.123094</v>
      </c>
      <c r="H1777">
        <v>252.958247</v>
      </c>
      <c r="I1777">
        <v>5.9582470000000001</v>
      </c>
    </row>
    <row r="1778" spans="1:11" x14ac:dyDescent="0.25">
      <c r="A1778">
        <v>1777</v>
      </c>
      <c r="D1778">
        <v>266.79943400000002</v>
      </c>
      <c r="E1778">
        <v>7.1574229999999996</v>
      </c>
      <c r="F1778">
        <v>253.32608299999998</v>
      </c>
      <c r="G1778">
        <v>9.0742259999999995</v>
      </c>
      <c r="H1778">
        <v>252.93799100000001</v>
      </c>
      <c r="I1778">
        <v>5.988969</v>
      </c>
    </row>
    <row r="1779" spans="1:11" x14ac:dyDescent="0.25">
      <c r="A1779">
        <v>1778</v>
      </c>
      <c r="B1779">
        <v>270.27613400000001</v>
      </c>
      <c r="C1779">
        <v>9.2794849999999993</v>
      </c>
      <c r="D1779">
        <v>266.798766</v>
      </c>
      <c r="E1779">
        <v>7.152577</v>
      </c>
      <c r="F1779">
        <v>253.35995</v>
      </c>
      <c r="G1779">
        <v>9.0943299999999994</v>
      </c>
    </row>
    <row r="1780" spans="1:11" x14ac:dyDescent="0.25">
      <c r="A1780">
        <v>1779</v>
      </c>
      <c r="B1780">
        <v>270.28370999999999</v>
      </c>
      <c r="C1780">
        <v>9.2589179999999995</v>
      </c>
      <c r="D1780">
        <v>266.76572699999997</v>
      </c>
      <c r="E1780">
        <v>7.1231960000000001</v>
      </c>
      <c r="F1780">
        <v>253.31165199999998</v>
      </c>
      <c r="G1780">
        <v>9.0963399999999996</v>
      </c>
    </row>
    <row r="1781" spans="1:11" x14ac:dyDescent="0.25">
      <c r="A1781">
        <v>1780</v>
      </c>
      <c r="B1781">
        <v>270.28897000000001</v>
      </c>
      <c r="C1781">
        <v>9.2791759999999996</v>
      </c>
      <c r="D1781">
        <v>266.75190700000002</v>
      </c>
      <c r="E1781">
        <v>7.1087629999999997</v>
      </c>
    </row>
    <row r="1782" spans="1:11" x14ac:dyDescent="0.25">
      <c r="A1782">
        <v>1781</v>
      </c>
      <c r="B1782">
        <v>270.27613400000001</v>
      </c>
      <c r="C1782">
        <v>9.2794849999999993</v>
      </c>
      <c r="D1782">
        <v>266.781295</v>
      </c>
      <c r="E1782">
        <v>7.206753</v>
      </c>
      <c r="J1782">
        <v>235.84768</v>
      </c>
      <c r="K1782">
        <v>14.218197</v>
      </c>
    </row>
    <row r="1783" spans="1:11" x14ac:dyDescent="0.25">
      <c r="A1783">
        <v>1782</v>
      </c>
    </row>
    <row r="1784" spans="1:11" x14ac:dyDescent="0.25">
      <c r="A1784">
        <v>1783</v>
      </c>
    </row>
    <row r="1785" spans="1:11" x14ac:dyDescent="0.25">
      <c r="A1785">
        <v>1784</v>
      </c>
    </row>
    <row r="1786" spans="1:11" x14ac:dyDescent="0.25">
      <c r="A1786">
        <v>1785</v>
      </c>
    </row>
    <row r="1787" spans="1:11" x14ac:dyDescent="0.25">
      <c r="A1787">
        <v>1786</v>
      </c>
    </row>
    <row r="1788" spans="1:11" x14ac:dyDescent="0.25">
      <c r="A1788">
        <v>1787</v>
      </c>
    </row>
    <row r="1789" spans="1:11" x14ac:dyDescent="0.25">
      <c r="A1789">
        <v>1788</v>
      </c>
    </row>
    <row r="1790" spans="1:11" x14ac:dyDescent="0.25">
      <c r="A1790">
        <v>1789</v>
      </c>
    </row>
    <row r="1791" spans="1:11" x14ac:dyDescent="0.25">
      <c r="A1791">
        <v>1790</v>
      </c>
    </row>
    <row r="1792" spans="1:11" x14ac:dyDescent="0.25">
      <c r="A1792">
        <v>1791</v>
      </c>
    </row>
    <row r="1793" spans="1:1" x14ac:dyDescent="0.25">
      <c r="A1793">
        <v>1792</v>
      </c>
    </row>
    <row r="1794" spans="1:1" x14ac:dyDescent="0.25">
      <c r="A1794">
        <v>1793</v>
      </c>
    </row>
    <row r="1795" spans="1:1" x14ac:dyDescent="0.25">
      <c r="A1795">
        <v>1794</v>
      </c>
    </row>
    <row r="1796" spans="1:1" x14ac:dyDescent="0.25">
      <c r="A1796">
        <v>1795</v>
      </c>
    </row>
    <row r="1797" spans="1:1" x14ac:dyDescent="0.25">
      <c r="A1797">
        <v>1796</v>
      </c>
    </row>
    <row r="1798" spans="1:1" x14ac:dyDescent="0.25">
      <c r="A1798">
        <v>1797</v>
      </c>
    </row>
    <row r="1799" spans="1:1" x14ac:dyDescent="0.25">
      <c r="A1799">
        <v>1798</v>
      </c>
    </row>
    <row r="1800" spans="1:1" x14ac:dyDescent="0.25">
      <c r="A1800">
        <v>1799</v>
      </c>
    </row>
    <row r="1801" spans="1:1" x14ac:dyDescent="0.25">
      <c r="A1801">
        <v>1800</v>
      </c>
    </row>
    <row r="1802" spans="1:1" x14ac:dyDescent="0.25">
      <c r="A1802">
        <v>1801</v>
      </c>
    </row>
    <row r="1803" spans="1:1" x14ac:dyDescent="0.25">
      <c r="A1803">
        <v>1802</v>
      </c>
    </row>
    <row r="1804" spans="1:1" x14ac:dyDescent="0.25">
      <c r="A1804">
        <v>1803</v>
      </c>
    </row>
    <row r="1805" spans="1:1" x14ac:dyDescent="0.25">
      <c r="A1805">
        <v>1804</v>
      </c>
    </row>
    <row r="1806" spans="1:1" x14ac:dyDescent="0.25">
      <c r="A1806">
        <v>1805</v>
      </c>
    </row>
    <row r="1807" spans="1:1" x14ac:dyDescent="0.25">
      <c r="A1807">
        <v>1806</v>
      </c>
    </row>
    <row r="1808" spans="1:1" x14ac:dyDescent="0.25">
      <c r="A1808">
        <v>1807</v>
      </c>
    </row>
    <row r="1809" spans="1:11" x14ac:dyDescent="0.25">
      <c r="A1809">
        <v>1808</v>
      </c>
    </row>
    <row r="1810" spans="1:11" x14ac:dyDescent="0.25">
      <c r="A1810">
        <v>1809</v>
      </c>
    </row>
    <row r="1811" spans="1:11" x14ac:dyDescent="0.25">
      <c r="A1811">
        <v>1810</v>
      </c>
    </row>
    <row r="1812" spans="1:11" x14ac:dyDescent="0.25">
      <c r="A1812">
        <v>1811</v>
      </c>
    </row>
    <row r="1813" spans="1:11" x14ac:dyDescent="0.25">
      <c r="A1813">
        <v>1812</v>
      </c>
    </row>
    <row r="1814" spans="1:11" x14ac:dyDescent="0.25">
      <c r="A1814">
        <v>1813</v>
      </c>
    </row>
    <row r="1815" spans="1:11" x14ac:dyDescent="0.25">
      <c r="A1815">
        <v>1814</v>
      </c>
      <c r="J1815">
        <v>235.84768</v>
      </c>
      <c r="K1815">
        <v>14.43299</v>
      </c>
    </row>
    <row r="1816" spans="1:11" x14ac:dyDescent="0.25">
      <c r="A1816">
        <v>1815</v>
      </c>
      <c r="B1816">
        <v>234.46139299999999</v>
      </c>
      <c r="C1816">
        <v>6.6040729999999996</v>
      </c>
    </row>
    <row r="1817" spans="1:11" x14ac:dyDescent="0.25">
      <c r="A1817">
        <v>1816</v>
      </c>
      <c r="B1817">
        <v>234.44128899999998</v>
      </c>
      <c r="C1817">
        <v>6.5968039999999997</v>
      </c>
    </row>
    <row r="1818" spans="1:11" x14ac:dyDescent="0.25">
      <c r="A1818">
        <v>1817</v>
      </c>
      <c r="B1818">
        <v>234.445155</v>
      </c>
      <c r="C1818">
        <v>6.5571650000000004</v>
      </c>
    </row>
    <row r="1819" spans="1:11" x14ac:dyDescent="0.25">
      <c r="A1819">
        <v>1818</v>
      </c>
      <c r="B1819">
        <v>234.43835200000001</v>
      </c>
      <c r="C1819">
        <v>6.5981449999999997</v>
      </c>
      <c r="H1819">
        <v>241.64531099999999</v>
      </c>
      <c r="I1819">
        <v>8.7408260000000002</v>
      </c>
    </row>
    <row r="1820" spans="1:11" x14ac:dyDescent="0.25">
      <c r="A1820">
        <v>1819</v>
      </c>
      <c r="B1820">
        <v>234.4633</v>
      </c>
      <c r="C1820">
        <v>6.5984540000000003</v>
      </c>
      <c r="H1820">
        <v>241.66098099999999</v>
      </c>
      <c r="I1820">
        <v>8.8373720000000002</v>
      </c>
    </row>
    <row r="1821" spans="1:11" x14ac:dyDescent="0.25">
      <c r="A1821">
        <v>1820</v>
      </c>
      <c r="B1821">
        <v>234.49113599999998</v>
      </c>
      <c r="C1821">
        <v>6.5766499999999999</v>
      </c>
      <c r="H1821">
        <v>241.603196</v>
      </c>
      <c r="I1821">
        <v>8.7461850000000005</v>
      </c>
    </row>
    <row r="1822" spans="1:11" x14ac:dyDescent="0.25">
      <c r="A1822">
        <v>1821</v>
      </c>
      <c r="B1822">
        <v>234.45742300000001</v>
      </c>
      <c r="C1822">
        <v>6.5872159999999997</v>
      </c>
      <c r="H1822">
        <v>241.61072100000001</v>
      </c>
      <c r="I1822">
        <v>8.7557209999999994</v>
      </c>
    </row>
    <row r="1823" spans="1:11" x14ac:dyDescent="0.25">
      <c r="A1823">
        <v>1822</v>
      </c>
      <c r="B1823">
        <v>234.419433</v>
      </c>
      <c r="C1823">
        <v>6.5130929999999996</v>
      </c>
      <c r="H1823">
        <v>241.59649400000001</v>
      </c>
      <c r="I1823">
        <v>8.7362880000000001</v>
      </c>
    </row>
    <row r="1824" spans="1:11" x14ac:dyDescent="0.25">
      <c r="A1824">
        <v>1823</v>
      </c>
      <c r="B1824">
        <v>234.421548</v>
      </c>
      <c r="C1824">
        <v>6.478351</v>
      </c>
      <c r="H1824">
        <v>241.61355900000001</v>
      </c>
      <c r="I1824">
        <v>8.7685569999999995</v>
      </c>
    </row>
    <row r="1825" spans="1:9" x14ac:dyDescent="0.25">
      <c r="A1825">
        <v>1824</v>
      </c>
      <c r="B1825">
        <v>234.46139299999999</v>
      </c>
      <c r="C1825">
        <v>6.6040729999999996</v>
      </c>
      <c r="F1825">
        <v>235.90448499999999</v>
      </c>
      <c r="G1825">
        <v>5.7098969999999998</v>
      </c>
      <c r="H1825">
        <v>241.646547</v>
      </c>
      <c r="I1825">
        <v>8.7732480000000006</v>
      </c>
    </row>
    <row r="1826" spans="1:9" x14ac:dyDescent="0.25">
      <c r="A1826">
        <v>1825</v>
      </c>
      <c r="F1826">
        <v>235.83247499999999</v>
      </c>
      <c r="G1826">
        <v>5.6886599999999996</v>
      </c>
      <c r="H1826">
        <v>241.631238</v>
      </c>
      <c r="I1826">
        <v>8.7481960000000001</v>
      </c>
    </row>
    <row r="1827" spans="1:9" x14ac:dyDescent="0.25">
      <c r="A1827">
        <v>1826</v>
      </c>
      <c r="F1827">
        <v>235.85623899999999</v>
      </c>
      <c r="G1827">
        <v>5.7262370000000002</v>
      </c>
      <c r="H1827">
        <v>241.64933099999999</v>
      </c>
      <c r="I1827">
        <v>8.7743819999999992</v>
      </c>
    </row>
    <row r="1828" spans="1:9" x14ac:dyDescent="0.25">
      <c r="A1828">
        <v>1827</v>
      </c>
      <c r="F1828">
        <v>235.85314499999998</v>
      </c>
      <c r="G1828">
        <v>5.7249489999999996</v>
      </c>
      <c r="H1828">
        <v>241.647424</v>
      </c>
      <c r="I1828">
        <v>8.7559799999999992</v>
      </c>
    </row>
    <row r="1829" spans="1:9" x14ac:dyDescent="0.25">
      <c r="A1829">
        <v>1828</v>
      </c>
      <c r="F1829">
        <v>235.90896900000001</v>
      </c>
      <c r="G1829">
        <v>5.7031450000000001</v>
      </c>
      <c r="H1829">
        <v>241.65381400000001</v>
      </c>
      <c r="I1829">
        <v>8.7611340000000002</v>
      </c>
    </row>
    <row r="1830" spans="1:9" x14ac:dyDescent="0.25">
      <c r="A1830">
        <v>1829</v>
      </c>
      <c r="F1830">
        <v>235.86541299999999</v>
      </c>
      <c r="G1830">
        <v>5.7106700000000004</v>
      </c>
      <c r="H1830">
        <v>241.638713</v>
      </c>
      <c r="I1830">
        <v>8.7905149999999992</v>
      </c>
    </row>
    <row r="1831" spans="1:9" x14ac:dyDescent="0.25">
      <c r="A1831">
        <v>1830</v>
      </c>
      <c r="F1831">
        <v>235.88891699999999</v>
      </c>
      <c r="G1831">
        <v>5.7005150000000002</v>
      </c>
      <c r="H1831">
        <v>241.64531099999999</v>
      </c>
      <c r="I1831">
        <v>8.7408260000000002</v>
      </c>
    </row>
    <row r="1832" spans="1:9" x14ac:dyDescent="0.25">
      <c r="A1832">
        <v>1831</v>
      </c>
      <c r="D1832">
        <v>223.42685499999999</v>
      </c>
      <c r="E1832">
        <v>8.9950010000000002</v>
      </c>
      <c r="F1832">
        <v>235.88597999999999</v>
      </c>
      <c r="G1832">
        <v>5.6942789999999999</v>
      </c>
      <c r="H1832">
        <v>241.64531099999999</v>
      </c>
      <c r="I1832">
        <v>8.7194850000000006</v>
      </c>
    </row>
    <row r="1833" spans="1:9" x14ac:dyDescent="0.25">
      <c r="A1833">
        <v>1832</v>
      </c>
      <c r="D1833">
        <v>223.445155</v>
      </c>
      <c r="E1833">
        <v>9.0101030000000009</v>
      </c>
      <c r="F1833">
        <v>235.91953799999999</v>
      </c>
      <c r="G1833">
        <v>5.6794840000000004</v>
      </c>
    </row>
    <row r="1834" spans="1:9" x14ac:dyDescent="0.25">
      <c r="A1834">
        <v>1833</v>
      </c>
      <c r="D1834">
        <v>223.43628899999999</v>
      </c>
      <c r="E1834">
        <v>9.0025259999999996</v>
      </c>
      <c r="F1834">
        <v>235.879897</v>
      </c>
      <c r="G1834">
        <v>5.6794330000000004</v>
      </c>
    </row>
    <row r="1835" spans="1:9" x14ac:dyDescent="0.25">
      <c r="A1835">
        <v>1834</v>
      </c>
      <c r="D1835">
        <v>223.43886599999999</v>
      </c>
      <c r="E1835">
        <v>8.9951039999999995</v>
      </c>
      <c r="F1835">
        <v>235.912217</v>
      </c>
      <c r="G1835">
        <v>5.7068560000000002</v>
      </c>
    </row>
    <row r="1836" spans="1:9" x14ac:dyDescent="0.25">
      <c r="A1836">
        <v>1835</v>
      </c>
      <c r="D1836">
        <v>223.479691</v>
      </c>
      <c r="E1836">
        <v>8.9622159999999997</v>
      </c>
      <c r="F1836">
        <v>235.87458899999999</v>
      </c>
      <c r="G1836">
        <v>5.7351029999999996</v>
      </c>
    </row>
    <row r="1837" spans="1:9" x14ac:dyDescent="0.25">
      <c r="A1837">
        <v>1836</v>
      </c>
      <c r="D1837">
        <v>223.45598000000001</v>
      </c>
      <c r="E1837">
        <v>8.9737109999999998</v>
      </c>
      <c r="F1837">
        <v>235.90448499999999</v>
      </c>
      <c r="G1837">
        <v>5.7098969999999998</v>
      </c>
    </row>
    <row r="1838" spans="1:9" x14ac:dyDescent="0.25">
      <c r="A1838">
        <v>1837</v>
      </c>
      <c r="D1838">
        <v>223.42685499999999</v>
      </c>
      <c r="E1838">
        <v>8.9950010000000002</v>
      </c>
      <c r="F1838">
        <v>235.90448499999999</v>
      </c>
      <c r="G1838">
        <v>5.7098969999999998</v>
      </c>
    </row>
    <row r="1839" spans="1:9" x14ac:dyDescent="0.25">
      <c r="A1839">
        <v>1838</v>
      </c>
      <c r="D1839">
        <v>223.42685499999999</v>
      </c>
      <c r="E1839">
        <v>8.9950010000000002</v>
      </c>
    </row>
    <row r="1840" spans="1:9" x14ac:dyDescent="0.25">
      <c r="A1840">
        <v>1839</v>
      </c>
      <c r="D1840">
        <v>223.37886599999999</v>
      </c>
      <c r="E1840">
        <v>8.9278870000000001</v>
      </c>
    </row>
    <row r="1841" spans="1:9" x14ac:dyDescent="0.25">
      <c r="A1841">
        <v>1840</v>
      </c>
      <c r="D1841">
        <v>223.42685499999999</v>
      </c>
      <c r="E1841">
        <v>8.9950010000000002</v>
      </c>
    </row>
    <row r="1842" spans="1:9" x14ac:dyDescent="0.25">
      <c r="A1842">
        <v>1841</v>
      </c>
      <c r="D1842">
        <v>223.42685499999999</v>
      </c>
      <c r="E1842">
        <v>8.9950010000000002</v>
      </c>
    </row>
    <row r="1843" spans="1:9" x14ac:dyDescent="0.25">
      <c r="A1843">
        <v>1842</v>
      </c>
    </row>
    <row r="1844" spans="1:9" x14ac:dyDescent="0.25">
      <c r="A1844">
        <v>1843</v>
      </c>
    </row>
    <row r="1845" spans="1:9" x14ac:dyDescent="0.25">
      <c r="A1845">
        <v>1844</v>
      </c>
      <c r="B1845">
        <v>215.46979400000001</v>
      </c>
      <c r="C1845">
        <v>7.1391749999999998</v>
      </c>
    </row>
    <row r="1846" spans="1:9" x14ac:dyDescent="0.25">
      <c r="A1846">
        <v>1845</v>
      </c>
      <c r="B1846">
        <v>215.450052</v>
      </c>
      <c r="C1846">
        <v>7.1471650000000002</v>
      </c>
    </row>
    <row r="1847" spans="1:9" x14ac:dyDescent="0.25">
      <c r="A1847">
        <v>1846</v>
      </c>
      <c r="B1847">
        <v>215.446392</v>
      </c>
      <c r="C1847">
        <v>7.1421650000000003</v>
      </c>
      <c r="H1847">
        <v>222.87335099999999</v>
      </c>
      <c r="I1847">
        <v>9.5211860000000001</v>
      </c>
    </row>
    <row r="1848" spans="1:9" x14ac:dyDescent="0.25">
      <c r="A1848">
        <v>1847</v>
      </c>
      <c r="B1848">
        <v>215.46979400000001</v>
      </c>
      <c r="C1848">
        <v>7.1391749999999998</v>
      </c>
      <c r="H1848">
        <v>222.81185600000001</v>
      </c>
      <c r="I1848">
        <v>9.5318050000000003</v>
      </c>
    </row>
    <row r="1849" spans="1:9" x14ac:dyDescent="0.25">
      <c r="A1849">
        <v>1848</v>
      </c>
      <c r="B1849">
        <v>215.42525799999999</v>
      </c>
      <c r="C1849">
        <v>7.1340719999999997</v>
      </c>
      <c r="H1849">
        <v>222.83453599999999</v>
      </c>
      <c r="I1849">
        <v>9.508248</v>
      </c>
    </row>
    <row r="1850" spans="1:9" x14ac:dyDescent="0.25">
      <c r="A1850">
        <v>1849</v>
      </c>
      <c r="B1850">
        <v>215.416856</v>
      </c>
      <c r="C1850">
        <v>7.1669070000000001</v>
      </c>
      <c r="H1850">
        <v>222.848815</v>
      </c>
      <c r="I1850">
        <v>9.4729899999999994</v>
      </c>
    </row>
    <row r="1851" spans="1:9" x14ac:dyDescent="0.25">
      <c r="A1851">
        <v>1850</v>
      </c>
      <c r="B1851">
        <v>215.37283500000001</v>
      </c>
      <c r="C1851">
        <v>7.2015979999999997</v>
      </c>
      <c r="H1851">
        <v>222.856032</v>
      </c>
      <c r="I1851">
        <v>9.4774229999999999</v>
      </c>
    </row>
    <row r="1852" spans="1:9" x14ac:dyDescent="0.25">
      <c r="A1852">
        <v>1851</v>
      </c>
      <c r="B1852">
        <v>215.30319599999999</v>
      </c>
      <c r="C1852">
        <v>7.1982989999999996</v>
      </c>
      <c r="H1852">
        <v>222.857011</v>
      </c>
      <c r="I1852">
        <v>9.4821139999999993</v>
      </c>
    </row>
    <row r="1853" spans="1:9" x14ac:dyDescent="0.25">
      <c r="A1853">
        <v>1852</v>
      </c>
      <c r="B1853">
        <v>215.46979400000001</v>
      </c>
      <c r="C1853">
        <v>7.1391749999999998</v>
      </c>
      <c r="H1853">
        <v>222.85546399999998</v>
      </c>
      <c r="I1853">
        <v>9.4794850000000004</v>
      </c>
    </row>
    <row r="1854" spans="1:9" x14ac:dyDescent="0.25">
      <c r="A1854">
        <v>1853</v>
      </c>
      <c r="F1854">
        <v>217.42768100000001</v>
      </c>
      <c r="G1854">
        <v>7.0094329999999996</v>
      </c>
      <c r="H1854">
        <v>222.86113499999999</v>
      </c>
      <c r="I1854">
        <v>9.5273199999999996</v>
      </c>
    </row>
    <row r="1855" spans="1:9" x14ac:dyDescent="0.25">
      <c r="A1855">
        <v>1854</v>
      </c>
      <c r="F1855">
        <v>217.42768100000001</v>
      </c>
      <c r="G1855">
        <v>7.0094329999999996</v>
      </c>
      <c r="H1855">
        <v>222.85206199999999</v>
      </c>
      <c r="I1855">
        <v>9.5091239999999999</v>
      </c>
    </row>
    <row r="1856" spans="1:9" x14ac:dyDescent="0.25">
      <c r="A1856">
        <v>1855</v>
      </c>
      <c r="F1856">
        <v>217.42768100000001</v>
      </c>
      <c r="G1856">
        <v>7.0094329999999996</v>
      </c>
      <c r="H1856">
        <v>222.82742200000001</v>
      </c>
      <c r="I1856">
        <v>9.5052579999999995</v>
      </c>
    </row>
    <row r="1857" spans="1:9" x14ac:dyDescent="0.25">
      <c r="A1857">
        <v>1856</v>
      </c>
      <c r="F1857">
        <v>217.42768100000001</v>
      </c>
      <c r="G1857">
        <v>7.0094329999999996</v>
      </c>
      <c r="H1857">
        <v>222.87335099999999</v>
      </c>
      <c r="I1857">
        <v>9.5211860000000001</v>
      </c>
    </row>
    <row r="1858" spans="1:9" x14ac:dyDescent="0.25">
      <c r="A1858">
        <v>1857</v>
      </c>
      <c r="F1858">
        <v>217.42768100000001</v>
      </c>
      <c r="G1858">
        <v>7.0094329999999996</v>
      </c>
      <c r="H1858">
        <v>222.87335099999999</v>
      </c>
      <c r="I1858">
        <v>9.5211860000000001</v>
      </c>
    </row>
    <row r="1859" spans="1:9" x14ac:dyDescent="0.25">
      <c r="A1859">
        <v>1858</v>
      </c>
      <c r="F1859">
        <v>217.42768100000001</v>
      </c>
      <c r="G1859">
        <v>7.0094329999999996</v>
      </c>
    </row>
    <row r="1860" spans="1:9" x14ac:dyDescent="0.25">
      <c r="A1860">
        <v>1859</v>
      </c>
      <c r="F1860">
        <v>217.42768100000001</v>
      </c>
      <c r="G1860">
        <v>7.0094329999999996</v>
      </c>
    </row>
    <row r="1861" spans="1:9" x14ac:dyDescent="0.25">
      <c r="A1861">
        <v>1860</v>
      </c>
      <c r="D1861">
        <v>205.29339099999999</v>
      </c>
      <c r="E1861">
        <v>7.5008359999999996</v>
      </c>
      <c r="F1861">
        <v>217.42768100000001</v>
      </c>
      <c r="G1861">
        <v>7.0094329999999996</v>
      </c>
    </row>
    <row r="1862" spans="1:9" x14ac:dyDescent="0.25">
      <c r="A1862">
        <v>1861</v>
      </c>
      <c r="D1862">
        <v>205.28507200000001</v>
      </c>
      <c r="E1862">
        <v>7.5356759999999996</v>
      </c>
      <c r="F1862">
        <v>217.42768100000001</v>
      </c>
      <c r="G1862">
        <v>7.0094329999999996</v>
      </c>
    </row>
    <row r="1863" spans="1:9" x14ac:dyDescent="0.25">
      <c r="A1863">
        <v>1862</v>
      </c>
      <c r="D1863">
        <v>205.30011999999999</v>
      </c>
      <c r="E1863">
        <v>7.496092</v>
      </c>
      <c r="F1863">
        <v>217.42768100000001</v>
      </c>
      <c r="G1863">
        <v>7.0094329999999996</v>
      </c>
    </row>
    <row r="1864" spans="1:9" x14ac:dyDescent="0.25">
      <c r="A1864">
        <v>1863</v>
      </c>
      <c r="D1864">
        <v>205.28390000000002</v>
      </c>
      <c r="E1864">
        <v>7.5548549999999999</v>
      </c>
      <c r="F1864">
        <v>217.42768100000001</v>
      </c>
      <c r="G1864">
        <v>7.0094329999999996</v>
      </c>
    </row>
    <row r="1865" spans="1:9" x14ac:dyDescent="0.25">
      <c r="A1865">
        <v>1864</v>
      </c>
      <c r="D1865">
        <v>205.286349</v>
      </c>
      <c r="E1865">
        <v>7.5620989999999999</v>
      </c>
      <c r="F1865">
        <v>217.42768100000001</v>
      </c>
      <c r="G1865">
        <v>7.0094329999999996</v>
      </c>
    </row>
    <row r="1866" spans="1:9" x14ac:dyDescent="0.25">
      <c r="A1866">
        <v>1865</v>
      </c>
      <c r="D1866">
        <v>205.290584</v>
      </c>
      <c r="E1866">
        <v>7.5037440000000002</v>
      </c>
    </row>
    <row r="1867" spans="1:9" x14ac:dyDescent="0.25">
      <c r="A1867">
        <v>1866</v>
      </c>
      <c r="D1867">
        <v>205.296142</v>
      </c>
      <c r="E1867">
        <v>7.5169040000000003</v>
      </c>
    </row>
    <row r="1868" spans="1:9" x14ac:dyDescent="0.25">
      <c r="A1868">
        <v>1867</v>
      </c>
      <c r="D1868">
        <v>205.26870300000002</v>
      </c>
      <c r="E1868">
        <v>7.5388890000000002</v>
      </c>
    </row>
    <row r="1869" spans="1:9" x14ac:dyDescent="0.25">
      <c r="A1869">
        <v>1868</v>
      </c>
      <c r="D1869">
        <v>205.26518200000001</v>
      </c>
      <c r="E1869">
        <v>7.5005810000000004</v>
      </c>
    </row>
    <row r="1870" spans="1:9" x14ac:dyDescent="0.25">
      <c r="A1870">
        <v>1869</v>
      </c>
      <c r="D1870">
        <v>205.26237399999999</v>
      </c>
      <c r="E1870">
        <v>7.5361859999999998</v>
      </c>
    </row>
    <row r="1871" spans="1:9" x14ac:dyDescent="0.25">
      <c r="A1871">
        <v>1870</v>
      </c>
      <c r="D1871">
        <v>205.29339099999999</v>
      </c>
      <c r="E1871">
        <v>7.5008359999999996</v>
      </c>
    </row>
    <row r="1872" spans="1:9" x14ac:dyDescent="0.25">
      <c r="A1872">
        <v>1871</v>
      </c>
      <c r="B1872">
        <v>197.049544</v>
      </c>
      <c r="C1872">
        <v>5.6087809999999996</v>
      </c>
    </row>
    <row r="1873" spans="1:9" x14ac:dyDescent="0.25">
      <c r="A1873">
        <v>1872</v>
      </c>
      <c r="B1873">
        <v>197.051177</v>
      </c>
      <c r="C1873">
        <v>5.6415290000000002</v>
      </c>
    </row>
    <row r="1874" spans="1:9" x14ac:dyDescent="0.25">
      <c r="A1874">
        <v>1873</v>
      </c>
      <c r="B1874">
        <v>197.00424900000002</v>
      </c>
      <c r="C1874">
        <v>5.6646879999999999</v>
      </c>
    </row>
    <row r="1875" spans="1:9" x14ac:dyDescent="0.25">
      <c r="A1875">
        <v>1874</v>
      </c>
      <c r="B1875">
        <v>196.991344</v>
      </c>
      <c r="C1875">
        <v>5.6720329999999999</v>
      </c>
    </row>
    <row r="1876" spans="1:9" x14ac:dyDescent="0.25">
      <c r="A1876">
        <v>1875</v>
      </c>
      <c r="B1876">
        <v>196.949004</v>
      </c>
      <c r="C1876">
        <v>5.6679519999999997</v>
      </c>
      <c r="H1876">
        <v>203.34057899999999</v>
      </c>
      <c r="I1876">
        <v>8.0686250000000008</v>
      </c>
    </row>
    <row r="1877" spans="1:9" x14ac:dyDescent="0.25">
      <c r="A1877">
        <v>1876</v>
      </c>
      <c r="B1877">
        <v>197.03903500000001</v>
      </c>
      <c r="C1877">
        <v>5.6077089999999998</v>
      </c>
      <c r="H1877">
        <v>203.327628</v>
      </c>
      <c r="I1877">
        <v>8.0265430000000002</v>
      </c>
    </row>
    <row r="1878" spans="1:9" x14ac:dyDescent="0.25">
      <c r="A1878">
        <v>1877</v>
      </c>
      <c r="B1878">
        <v>197.028987</v>
      </c>
      <c r="C1878">
        <v>5.6128109999999998</v>
      </c>
      <c r="H1878">
        <v>203.355422</v>
      </c>
      <c r="I1878">
        <v>8.0334800000000008</v>
      </c>
    </row>
    <row r="1879" spans="1:9" x14ac:dyDescent="0.25">
      <c r="A1879">
        <v>1878</v>
      </c>
      <c r="B1879">
        <v>197.02001100000001</v>
      </c>
      <c r="C1879">
        <v>5.5421620000000003</v>
      </c>
      <c r="F1879">
        <v>198.88339500000001</v>
      </c>
      <c r="G1879">
        <v>4.8571520000000001</v>
      </c>
      <c r="H1879">
        <v>203.37638800000002</v>
      </c>
      <c r="I1879">
        <v>8.0634739999999994</v>
      </c>
    </row>
    <row r="1880" spans="1:9" x14ac:dyDescent="0.25">
      <c r="A1880">
        <v>1879</v>
      </c>
      <c r="B1880">
        <v>197.049544</v>
      </c>
      <c r="C1880">
        <v>5.6087809999999996</v>
      </c>
      <c r="F1880">
        <v>198.84616</v>
      </c>
      <c r="G1880">
        <v>4.869904</v>
      </c>
      <c r="H1880">
        <v>203.40577200000001</v>
      </c>
      <c r="I1880">
        <v>8.0406220000000008</v>
      </c>
    </row>
    <row r="1881" spans="1:9" x14ac:dyDescent="0.25">
      <c r="A1881">
        <v>1880</v>
      </c>
      <c r="F1881">
        <v>198.90446400000002</v>
      </c>
      <c r="G1881">
        <v>4.8527649999999998</v>
      </c>
      <c r="H1881">
        <v>203.37384299999999</v>
      </c>
      <c r="I1881">
        <v>8.0682690000000008</v>
      </c>
    </row>
    <row r="1882" spans="1:9" x14ac:dyDescent="0.25">
      <c r="A1882">
        <v>1881</v>
      </c>
      <c r="F1882">
        <v>198.92410599999999</v>
      </c>
      <c r="G1882">
        <v>4.8793410000000002</v>
      </c>
      <c r="H1882">
        <v>203.41199399999999</v>
      </c>
      <c r="I1882">
        <v>8.0602090000000004</v>
      </c>
    </row>
    <row r="1883" spans="1:9" x14ac:dyDescent="0.25">
      <c r="A1883">
        <v>1882</v>
      </c>
      <c r="F1883">
        <v>198.92839000000001</v>
      </c>
      <c r="G1883">
        <v>4.8590900000000001</v>
      </c>
      <c r="H1883">
        <v>203.422042</v>
      </c>
      <c r="I1883">
        <v>8.0708699999999993</v>
      </c>
    </row>
    <row r="1884" spans="1:9" x14ac:dyDescent="0.25">
      <c r="A1884">
        <v>1883</v>
      </c>
      <c r="F1884">
        <v>198.87707399999999</v>
      </c>
      <c r="G1884">
        <v>4.8537340000000002</v>
      </c>
      <c r="H1884">
        <v>203.40199999999999</v>
      </c>
      <c r="I1884">
        <v>8.0361329999999995</v>
      </c>
    </row>
    <row r="1885" spans="1:9" x14ac:dyDescent="0.25">
      <c r="A1885">
        <v>1884</v>
      </c>
      <c r="F1885">
        <v>198.880695</v>
      </c>
      <c r="G1885">
        <v>4.8491949999999999</v>
      </c>
      <c r="H1885">
        <v>203.40449799999999</v>
      </c>
      <c r="I1885">
        <v>8.0800509999999992</v>
      </c>
    </row>
    <row r="1886" spans="1:9" x14ac:dyDescent="0.25">
      <c r="A1886">
        <v>1885</v>
      </c>
      <c r="F1886">
        <v>198.91165799999999</v>
      </c>
      <c r="G1886">
        <v>4.8249139999999997</v>
      </c>
      <c r="H1886">
        <v>203.34057899999999</v>
      </c>
      <c r="I1886">
        <v>8.0686250000000008</v>
      </c>
    </row>
    <row r="1887" spans="1:9" x14ac:dyDescent="0.25">
      <c r="A1887">
        <v>1886</v>
      </c>
      <c r="F1887">
        <v>198.88298700000001</v>
      </c>
      <c r="G1887">
        <v>4.849297</v>
      </c>
    </row>
    <row r="1888" spans="1:9" x14ac:dyDescent="0.25">
      <c r="A1888">
        <v>1887</v>
      </c>
      <c r="F1888">
        <v>198.91925700000002</v>
      </c>
      <c r="G1888">
        <v>4.8525099999999997</v>
      </c>
    </row>
    <row r="1889" spans="1:7" x14ac:dyDescent="0.25">
      <c r="A1889">
        <v>1888</v>
      </c>
      <c r="F1889">
        <v>198.88339500000001</v>
      </c>
      <c r="G1889">
        <v>4.8571520000000001</v>
      </c>
    </row>
    <row r="1890" spans="1:7" x14ac:dyDescent="0.25">
      <c r="A1890">
        <v>1889</v>
      </c>
      <c r="F1890">
        <v>198.88339500000001</v>
      </c>
      <c r="G1890">
        <v>4.8571520000000001</v>
      </c>
    </row>
    <row r="1891" spans="1:7" x14ac:dyDescent="0.25">
      <c r="A1891">
        <v>1890</v>
      </c>
    </row>
    <row r="1892" spans="1:7" x14ac:dyDescent="0.25">
      <c r="A1892">
        <v>1891</v>
      </c>
    </row>
    <row r="1893" spans="1:7" x14ac:dyDescent="0.25">
      <c r="A1893">
        <v>1892</v>
      </c>
    </row>
    <row r="1894" spans="1:7" x14ac:dyDescent="0.25">
      <c r="A1894">
        <v>1893</v>
      </c>
      <c r="D1894">
        <v>177.90409199999999</v>
      </c>
      <c r="E1894">
        <v>7.1572849999999999</v>
      </c>
    </row>
    <row r="1895" spans="1:7" x14ac:dyDescent="0.25">
      <c r="A1895">
        <v>1894</v>
      </c>
      <c r="D1895">
        <v>177.957549</v>
      </c>
      <c r="E1895">
        <v>7.1616210000000002</v>
      </c>
    </row>
    <row r="1896" spans="1:7" x14ac:dyDescent="0.25">
      <c r="A1896">
        <v>1895</v>
      </c>
      <c r="D1896">
        <v>177.93077199999999</v>
      </c>
      <c r="E1896">
        <v>7.1647319999999999</v>
      </c>
    </row>
    <row r="1897" spans="1:7" x14ac:dyDescent="0.25">
      <c r="A1897">
        <v>1896</v>
      </c>
      <c r="D1897">
        <v>178.007285</v>
      </c>
      <c r="E1897">
        <v>7.1594280000000001</v>
      </c>
    </row>
    <row r="1898" spans="1:7" x14ac:dyDescent="0.25">
      <c r="A1898">
        <v>1897</v>
      </c>
      <c r="D1898">
        <v>178.006978</v>
      </c>
      <c r="E1898">
        <v>7.1788619999999996</v>
      </c>
    </row>
    <row r="1899" spans="1:7" x14ac:dyDescent="0.25">
      <c r="A1899">
        <v>1898</v>
      </c>
      <c r="D1899">
        <v>177.980863</v>
      </c>
      <c r="E1899">
        <v>7.1928900000000002</v>
      </c>
    </row>
    <row r="1900" spans="1:7" x14ac:dyDescent="0.25">
      <c r="A1900">
        <v>1899</v>
      </c>
      <c r="D1900">
        <v>177.98657500000002</v>
      </c>
      <c r="E1900">
        <v>7.1709560000000003</v>
      </c>
    </row>
    <row r="1901" spans="1:7" x14ac:dyDescent="0.25">
      <c r="A1901">
        <v>1900</v>
      </c>
      <c r="B1901">
        <v>172.21884599999998</v>
      </c>
      <c r="C1901">
        <v>5.4932949999999998</v>
      </c>
      <c r="D1901">
        <v>177.94984700000001</v>
      </c>
      <c r="E1901">
        <v>7.2055400000000001</v>
      </c>
    </row>
    <row r="1902" spans="1:7" x14ac:dyDescent="0.25">
      <c r="A1902">
        <v>1901</v>
      </c>
      <c r="B1902">
        <v>172.21211399999999</v>
      </c>
      <c r="C1902">
        <v>5.4591690000000002</v>
      </c>
      <c r="D1902">
        <v>177.90409199999999</v>
      </c>
      <c r="E1902">
        <v>7.1572849999999999</v>
      </c>
    </row>
    <row r="1903" spans="1:7" x14ac:dyDescent="0.25">
      <c r="A1903">
        <v>1902</v>
      </c>
      <c r="B1903">
        <v>172.241241</v>
      </c>
      <c r="C1903">
        <v>5.4639639999999998</v>
      </c>
      <c r="D1903">
        <v>177.90409199999999</v>
      </c>
      <c r="E1903">
        <v>7.1572849999999999</v>
      </c>
    </row>
    <row r="1904" spans="1:7" x14ac:dyDescent="0.25">
      <c r="A1904">
        <v>1903</v>
      </c>
      <c r="B1904">
        <v>172.17956800000002</v>
      </c>
      <c r="C1904">
        <v>5.4923250000000001</v>
      </c>
    </row>
    <row r="1905" spans="1:9" x14ac:dyDescent="0.25">
      <c r="A1905">
        <v>1904</v>
      </c>
      <c r="B1905">
        <v>172.168857</v>
      </c>
      <c r="C1905">
        <v>5.53247</v>
      </c>
      <c r="H1905">
        <v>175.00020499999999</v>
      </c>
      <c r="I1905">
        <v>8.9174799999999994</v>
      </c>
    </row>
    <row r="1906" spans="1:9" x14ac:dyDescent="0.25">
      <c r="A1906">
        <v>1905</v>
      </c>
      <c r="B1906">
        <v>172.21884599999998</v>
      </c>
      <c r="C1906">
        <v>5.4932949999999998</v>
      </c>
      <c r="H1906">
        <v>174.93843200000001</v>
      </c>
      <c r="I1906">
        <v>8.9353840000000009</v>
      </c>
    </row>
    <row r="1907" spans="1:9" x14ac:dyDescent="0.25">
      <c r="A1907">
        <v>1906</v>
      </c>
      <c r="F1907">
        <v>173.311578</v>
      </c>
      <c r="G1907">
        <v>5.5154329999999998</v>
      </c>
      <c r="H1907">
        <v>174.951032</v>
      </c>
      <c r="I1907">
        <v>8.8959030000000006</v>
      </c>
    </row>
    <row r="1908" spans="1:9" x14ac:dyDescent="0.25">
      <c r="A1908">
        <v>1907</v>
      </c>
      <c r="F1908">
        <v>173.30010099999998</v>
      </c>
      <c r="G1908">
        <v>5.5259919999999996</v>
      </c>
      <c r="H1908">
        <v>174.98061899999999</v>
      </c>
      <c r="I1908">
        <v>8.8989630000000002</v>
      </c>
    </row>
    <row r="1909" spans="1:9" x14ac:dyDescent="0.25">
      <c r="A1909">
        <v>1908</v>
      </c>
      <c r="F1909">
        <v>173.35473200000001</v>
      </c>
      <c r="G1909">
        <v>5.5687379999999997</v>
      </c>
      <c r="H1909">
        <v>174.91935599999999</v>
      </c>
      <c r="I1909">
        <v>8.9245699999999992</v>
      </c>
    </row>
    <row r="1910" spans="1:9" x14ac:dyDescent="0.25">
      <c r="A1910">
        <v>1909</v>
      </c>
      <c r="F1910">
        <v>173.37845300000001</v>
      </c>
      <c r="G1910">
        <v>5.4947229999999996</v>
      </c>
      <c r="H1910">
        <v>174.93068</v>
      </c>
      <c r="I1910">
        <v>8.9210510000000003</v>
      </c>
    </row>
    <row r="1911" spans="1:9" x14ac:dyDescent="0.25">
      <c r="A1911">
        <v>1910</v>
      </c>
      <c r="F1911">
        <v>173.34560300000001</v>
      </c>
      <c r="G1911">
        <v>5.4756460000000002</v>
      </c>
      <c r="H1911">
        <v>174.961185</v>
      </c>
      <c r="I1911">
        <v>8.9107970000000005</v>
      </c>
    </row>
    <row r="1912" spans="1:9" x14ac:dyDescent="0.25">
      <c r="A1912">
        <v>1911</v>
      </c>
      <c r="F1912">
        <v>173.33014600000001</v>
      </c>
      <c r="G1912">
        <v>5.4778390000000003</v>
      </c>
      <c r="H1912">
        <v>174.88977</v>
      </c>
      <c r="I1912">
        <v>8.8957499999999996</v>
      </c>
    </row>
    <row r="1913" spans="1:9" x14ac:dyDescent="0.25">
      <c r="A1913">
        <v>1912</v>
      </c>
      <c r="F1913">
        <v>173.37008800000001</v>
      </c>
      <c r="G1913">
        <v>5.5374689999999998</v>
      </c>
      <c r="H1913">
        <v>174.89308700000001</v>
      </c>
      <c r="I1913">
        <v>8.9032990000000005</v>
      </c>
    </row>
    <row r="1914" spans="1:9" x14ac:dyDescent="0.25">
      <c r="A1914">
        <v>1913</v>
      </c>
      <c r="F1914">
        <v>173.311578</v>
      </c>
      <c r="G1914">
        <v>5.5154329999999998</v>
      </c>
      <c r="H1914">
        <v>175.00020499999999</v>
      </c>
      <c r="I1914">
        <v>8.9174799999999994</v>
      </c>
    </row>
    <row r="1915" spans="1:9" x14ac:dyDescent="0.25">
      <c r="A1915">
        <v>1914</v>
      </c>
      <c r="F1915">
        <v>173.311578</v>
      </c>
      <c r="G1915">
        <v>5.5154329999999998</v>
      </c>
    </row>
    <row r="1916" spans="1:9" x14ac:dyDescent="0.25">
      <c r="A1916">
        <v>1915</v>
      </c>
    </row>
    <row r="1917" spans="1:9" x14ac:dyDescent="0.25">
      <c r="A1917">
        <v>1916</v>
      </c>
    </row>
    <row r="1918" spans="1:9" x14ac:dyDescent="0.25">
      <c r="A1918">
        <v>1917</v>
      </c>
      <c r="D1918">
        <v>155.55211300000002</v>
      </c>
      <c r="E1918">
        <v>8.0561290000000003</v>
      </c>
    </row>
    <row r="1919" spans="1:9" x14ac:dyDescent="0.25">
      <c r="A1919">
        <v>1918</v>
      </c>
      <c r="D1919">
        <v>155.525384</v>
      </c>
      <c r="E1919">
        <v>7.9522729999999999</v>
      </c>
    </row>
    <row r="1920" spans="1:9" x14ac:dyDescent="0.25">
      <c r="A1920">
        <v>1919</v>
      </c>
      <c r="D1920">
        <v>155.55700999999999</v>
      </c>
      <c r="E1920">
        <v>7.9770630000000002</v>
      </c>
    </row>
    <row r="1921" spans="1:9" x14ac:dyDescent="0.25">
      <c r="A1921">
        <v>1920</v>
      </c>
      <c r="D1921">
        <v>155.53553500000001</v>
      </c>
      <c r="E1921">
        <v>7.9877750000000001</v>
      </c>
    </row>
    <row r="1922" spans="1:9" x14ac:dyDescent="0.25">
      <c r="A1922">
        <v>1921</v>
      </c>
      <c r="D1922">
        <v>155.38072</v>
      </c>
      <c r="E1922">
        <v>8.0598519999999994</v>
      </c>
    </row>
    <row r="1923" spans="1:9" x14ac:dyDescent="0.25">
      <c r="A1923">
        <v>1922</v>
      </c>
      <c r="B1923">
        <v>151.724491</v>
      </c>
      <c r="C1923">
        <v>6.4056559999999996</v>
      </c>
      <c r="D1923">
        <v>155.429689</v>
      </c>
      <c r="E1923">
        <v>8.0924469999999999</v>
      </c>
    </row>
    <row r="1924" spans="1:9" x14ac:dyDescent="0.25">
      <c r="A1924">
        <v>1923</v>
      </c>
      <c r="B1924">
        <v>151.724491</v>
      </c>
      <c r="C1924">
        <v>6.4056559999999996</v>
      </c>
      <c r="D1924">
        <v>155.60281700000002</v>
      </c>
      <c r="E1924">
        <v>8.0602610000000006</v>
      </c>
    </row>
    <row r="1925" spans="1:9" x14ac:dyDescent="0.25">
      <c r="A1925">
        <v>1924</v>
      </c>
      <c r="B1925">
        <v>151.70138400000002</v>
      </c>
      <c r="C1925">
        <v>6.4487079999999999</v>
      </c>
      <c r="D1925">
        <v>155.55211300000002</v>
      </c>
      <c r="E1925">
        <v>8.0561290000000003</v>
      </c>
    </row>
    <row r="1926" spans="1:9" x14ac:dyDescent="0.25">
      <c r="A1926">
        <v>1925</v>
      </c>
      <c r="B1926">
        <v>151.713831</v>
      </c>
      <c r="C1926">
        <v>6.445138</v>
      </c>
    </row>
    <row r="1927" spans="1:9" x14ac:dyDescent="0.25">
      <c r="A1927">
        <v>1926</v>
      </c>
      <c r="B1927">
        <v>151.724491</v>
      </c>
      <c r="C1927">
        <v>6.4056559999999996</v>
      </c>
    </row>
    <row r="1928" spans="1:9" x14ac:dyDescent="0.25">
      <c r="A1928">
        <v>1927</v>
      </c>
      <c r="B1928">
        <v>151.724491</v>
      </c>
      <c r="C1928">
        <v>6.4056559999999996</v>
      </c>
    </row>
    <row r="1929" spans="1:9" x14ac:dyDescent="0.25">
      <c r="A1929">
        <v>1928</v>
      </c>
      <c r="B1929">
        <v>151.724491</v>
      </c>
      <c r="C1929">
        <v>6.4056559999999996</v>
      </c>
    </row>
    <row r="1930" spans="1:9" x14ac:dyDescent="0.25">
      <c r="A1930">
        <v>1929</v>
      </c>
      <c r="F1930">
        <v>151.57217600000001</v>
      </c>
      <c r="G1930">
        <v>6.4354969999999998</v>
      </c>
      <c r="H1930">
        <v>151.35921100000002</v>
      </c>
      <c r="I1930">
        <v>9.5362799999999996</v>
      </c>
    </row>
    <row r="1931" spans="1:9" x14ac:dyDescent="0.25">
      <c r="A1931">
        <v>1930</v>
      </c>
      <c r="F1931">
        <v>151.48556200000002</v>
      </c>
      <c r="G1931">
        <v>6.3400569999999998</v>
      </c>
      <c r="H1931">
        <v>151.24632600000001</v>
      </c>
      <c r="I1931">
        <v>9.5018469999999997</v>
      </c>
    </row>
    <row r="1932" spans="1:9" x14ac:dyDescent="0.25">
      <c r="A1932">
        <v>1931</v>
      </c>
      <c r="F1932">
        <v>151.431083</v>
      </c>
      <c r="G1932">
        <v>6.3569420000000001</v>
      </c>
      <c r="H1932">
        <v>151.224188</v>
      </c>
      <c r="I1932">
        <v>9.4909320000000008</v>
      </c>
    </row>
    <row r="1933" spans="1:9" x14ac:dyDescent="0.25">
      <c r="A1933">
        <v>1932</v>
      </c>
      <c r="F1933">
        <v>151.47597200000001</v>
      </c>
      <c r="G1933">
        <v>6.3703060000000002</v>
      </c>
      <c r="H1933">
        <v>151.26474000000002</v>
      </c>
      <c r="I1933">
        <v>9.5528069999999996</v>
      </c>
    </row>
    <row r="1934" spans="1:9" x14ac:dyDescent="0.25">
      <c r="A1934">
        <v>1933</v>
      </c>
      <c r="F1934">
        <v>151.55161900000002</v>
      </c>
      <c r="G1934">
        <v>6.3758150000000002</v>
      </c>
      <c r="H1934">
        <v>151.31993299999999</v>
      </c>
      <c r="I1934">
        <v>9.5331159999999997</v>
      </c>
    </row>
    <row r="1935" spans="1:9" x14ac:dyDescent="0.25">
      <c r="A1935">
        <v>1934</v>
      </c>
      <c r="F1935">
        <v>151.57987900000001</v>
      </c>
      <c r="G1935">
        <v>6.3656639999999998</v>
      </c>
      <c r="H1935">
        <v>151.39425399999999</v>
      </c>
      <c r="I1935">
        <v>9.5920330000000007</v>
      </c>
    </row>
    <row r="1936" spans="1:9" x14ac:dyDescent="0.25">
      <c r="A1936">
        <v>1935</v>
      </c>
      <c r="F1936">
        <v>151.516627</v>
      </c>
      <c r="G1936">
        <v>6.3588290000000001</v>
      </c>
      <c r="H1936">
        <v>151.38563400000001</v>
      </c>
      <c r="I1936">
        <v>9.6209550000000004</v>
      </c>
    </row>
    <row r="1937" spans="1:9" x14ac:dyDescent="0.25">
      <c r="A1937">
        <v>1936</v>
      </c>
      <c r="F1937">
        <v>151.57217600000001</v>
      </c>
      <c r="G1937">
        <v>6.4354969999999998</v>
      </c>
      <c r="H1937">
        <v>151.35921100000002</v>
      </c>
      <c r="I1937">
        <v>9.5362799999999996</v>
      </c>
    </row>
    <row r="1938" spans="1:9" x14ac:dyDescent="0.25">
      <c r="A1938">
        <v>1937</v>
      </c>
    </row>
    <row r="1939" spans="1:9" x14ac:dyDescent="0.25">
      <c r="A1939">
        <v>1938</v>
      </c>
    </row>
    <row r="1940" spans="1:9" x14ac:dyDescent="0.25">
      <c r="A1940">
        <v>1939</v>
      </c>
    </row>
    <row r="1941" spans="1:9" x14ac:dyDescent="0.25">
      <c r="A1941">
        <v>1940</v>
      </c>
    </row>
    <row r="1942" spans="1:9" x14ac:dyDescent="0.25">
      <c r="A1942">
        <v>1941</v>
      </c>
    </row>
    <row r="1943" spans="1:9" x14ac:dyDescent="0.25">
      <c r="A1943">
        <v>1942</v>
      </c>
    </row>
    <row r="1944" spans="1:9" x14ac:dyDescent="0.25">
      <c r="A1944">
        <v>1943</v>
      </c>
    </row>
    <row r="1945" spans="1:9" x14ac:dyDescent="0.25">
      <c r="A1945">
        <v>1944</v>
      </c>
      <c r="D1945">
        <v>117.33103400000002</v>
      </c>
      <c r="E1945">
        <v>8.156701</v>
      </c>
    </row>
    <row r="1946" spans="1:9" x14ac:dyDescent="0.25">
      <c r="A1946">
        <v>1945</v>
      </c>
      <c r="D1946">
        <v>117.27324900000001</v>
      </c>
      <c r="E1946">
        <v>8.1139690000000009</v>
      </c>
    </row>
    <row r="1947" spans="1:9" x14ac:dyDescent="0.25">
      <c r="A1947">
        <v>1946</v>
      </c>
      <c r="D1947">
        <v>117.287836</v>
      </c>
      <c r="E1947">
        <v>8.1225249999999996</v>
      </c>
    </row>
    <row r="1948" spans="1:9" x14ac:dyDescent="0.25">
      <c r="A1948">
        <v>1947</v>
      </c>
      <c r="B1948">
        <v>112.18835300000001</v>
      </c>
      <c r="C1948">
        <v>6.1564949999999996</v>
      </c>
      <c r="D1948">
        <v>117.29969200000001</v>
      </c>
      <c r="E1948">
        <v>8.1126290000000001</v>
      </c>
    </row>
    <row r="1949" spans="1:9" x14ac:dyDescent="0.25">
      <c r="A1949">
        <v>1948</v>
      </c>
      <c r="B1949">
        <v>112.18855900000001</v>
      </c>
      <c r="C1949">
        <v>6.1247939999999996</v>
      </c>
      <c r="D1949">
        <v>117.309179</v>
      </c>
      <c r="E1949">
        <v>8.109845</v>
      </c>
    </row>
    <row r="1950" spans="1:9" x14ac:dyDescent="0.25">
      <c r="A1950">
        <v>1949</v>
      </c>
      <c r="B1950">
        <v>112.20536200000001</v>
      </c>
      <c r="C1950">
        <v>6.1317519999999996</v>
      </c>
      <c r="D1950">
        <v>117.326548</v>
      </c>
      <c r="E1950">
        <v>8.0818560000000002</v>
      </c>
    </row>
    <row r="1951" spans="1:9" x14ac:dyDescent="0.25">
      <c r="A1951">
        <v>1950</v>
      </c>
      <c r="B1951">
        <v>112.18897100000001</v>
      </c>
      <c r="C1951">
        <v>6.115361</v>
      </c>
      <c r="D1951">
        <v>117.33103400000002</v>
      </c>
      <c r="E1951">
        <v>8.156701</v>
      </c>
    </row>
    <row r="1952" spans="1:9" x14ac:dyDescent="0.25">
      <c r="A1952">
        <v>1951</v>
      </c>
      <c r="B1952">
        <v>112.09577400000001</v>
      </c>
      <c r="C1952">
        <v>6.1214430000000002</v>
      </c>
    </row>
    <row r="1953" spans="1:9" x14ac:dyDescent="0.25">
      <c r="A1953">
        <v>1952</v>
      </c>
      <c r="B1953">
        <v>112.18835300000001</v>
      </c>
      <c r="C1953">
        <v>6.1564949999999996</v>
      </c>
    </row>
    <row r="1954" spans="1:9" x14ac:dyDescent="0.25">
      <c r="A1954">
        <v>1953</v>
      </c>
      <c r="F1954">
        <v>111.70505400000002</v>
      </c>
      <c r="G1954">
        <v>5.2501030000000002</v>
      </c>
    </row>
    <row r="1955" spans="1:9" x14ac:dyDescent="0.25">
      <c r="A1955">
        <v>1954</v>
      </c>
      <c r="F1955">
        <v>111.68747500000001</v>
      </c>
      <c r="G1955">
        <v>5.2368560000000004</v>
      </c>
      <c r="H1955">
        <v>111.23794000000001</v>
      </c>
      <c r="I1955">
        <v>8.860773</v>
      </c>
    </row>
    <row r="1956" spans="1:9" x14ac:dyDescent="0.25">
      <c r="A1956">
        <v>1955</v>
      </c>
      <c r="F1956">
        <v>111.71149700000001</v>
      </c>
      <c r="G1956">
        <v>5.2462369999999998</v>
      </c>
      <c r="H1956">
        <v>111.17515800000001</v>
      </c>
      <c r="I1956">
        <v>8.8619079999999997</v>
      </c>
    </row>
    <row r="1957" spans="1:9" x14ac:dyDescent="0.25">
      <c r="A1957">
        <v>1956</v>
      </c>
      <c r="F1957">
        <v>111.69536400000001</v>
      </c>
      <c r="G1957">
        <v>5.2273709999999998</v>
      </c>
      <c r="H1957">
        <v>111.161753</v>
      </c>
      <c r="I1957">
        <v>8.8689689999999999</v>
      </c>
    </row>
    <row r="1958" spans="1:9" x14ac:dyDescent="0.25">
      <c r="A1958">
        <v>1957</v>
      </c>
      <c r="F1958">
        <v>111.67644300000001</v>
      </c>
      <c r="G1958">
        <v>5.2339180000000001</v>
      </c>
      <c r="H1958">
        <v>111.15484800000002</v>
      </c>
      <c r="I1958">
        <v>8.8590210000000003</v>
      </c>
    </row>
    <row r="1959" spans="1:9" x14ac:dyDescent="0.25">
      <c r="A1959">
        <v>1958</v>
      </c>
      <c r="F1959">
        <v>111.63804500000001</v>
      </c>
      <c r="G1959">
        <v>5.2556700000000003</v>
      </c>
      <c r="H1959">
        <v>111.159075</v>
      </c>
      <c r="I1959">
        <v>8.8665979999999998</v>
      </c>
    </row>
    <row r="1960" spans="1:9" x14ac:dyDescent="0.25">
      <c r="A1960">
        <v>1959</v>
      </c>
      <c r="F1960">
        <v>111.61247800000001</v>
      </c>
      <c r="G1960">
        <v>5.2464430000000002</v>
      </c>
      <c r="H1960">
        <v>111.14443400000002</v>
      </c>
      <c r="I1960">
        <v>8.9095879999999994</v>
      </c>
    </row>
    <row r="1961" spans="1:9" x14ac:dyDescent="0.25">
      <c r="A1961">
        <v>1960</v>
      </c>
      <c r="F1961">
        <v>111.70505400000002</v>
      </c>
      <c r="G1961">
        <v>5.2501030000000002</v>
      </c>
      <c r="H1961">
        <v>111.23794000000001</v>
      </c>
      <c r="I1961">
        <v>8.860773</v>
      </c>
    </row>
    <row r="1962" spans="1:9" x14ac:dyDescent="0.25">
      <c r="A1962">
        <v>1961</v>
      </c>
    </row>
    <row r="1963" spans="1:9" x14ac:dyDescent="0.25">
      <c r="A1963">
        <v>1962</v>
      </c>
    </row>
    <row r="1964" spans="1:9" x14ac:dyDescent="0.25">
      <c r="A1964">
        <v>1963</v>
      </c>
      <c r="D1964">
        <v>88.959485999999998</v>
      </c>
      <c r="E1964">
        <v>8.345618</v>
      </c>
    </row>
    <row r="1965" spans="1:9" x14ac:dyDescent="0.25">
      <c r="A1965">
        <v>1964</v>
      </c>
      <c r="D1965">
        <v>88.958403000000004</v>
      </c>
      <c r="E1965">
        <v>8.3114430000000006</v>
      </c>
    </row>
    <row r="1966" spans="1:9" x14ac:dyDescent="0.25">
      <c r="A1966">
        <v>1965</v>
      </c>
      <c r="D1966">
        <v>88.972321000000008</v>
      </c>
      <c r="E1966">
        <v>8.2834540000000008</v>
      </c>
    </row>
    <row r="1967" spans="1:9" x14ac:dyDescent="0.25">
      <c r="A1967">
        <v>1966</v>
      </c>
      <c r="B1967">
        <v>83.833454000000003</v>
      </c>
      <c r="C1967">
        <v>6.272113</v>
      </c>
      <c r="D1967">
        <v>88.964331000000001</v>
      </c>
      <c r="E1967">
        <v>8.3005680000000002</v>
      </c>
    </row>
    <row r="1968" spans="1:9" x14ac:dyDescent="0.25">
      <c r="A1968">
        <v>1967</v>
      </c>
      <c r="B1968">
        <v>83.80288800000001</v>
      </c>
      <c r="C1968">
        <v>6.2663399999999996</v>
      </c>
      <c r="D1968">
        <v>88.955311000000009</v>
      </c>
      <c r="E1968">
        <v>8.3159799999999997</v>
      </c>
    </row>
    <row r="1969" spans="1:9" x14ac:dyDescent="0.25">
      <c r="A1969">
        <v>1968</v>
      </c>
      <c r="B1969">
        <v>83.841238000000004</v>
      </c>
      <c r="C1969">
        <v>6.2802579999999999</v>
      </c>
      <c r="D1969">
        <v>88.959485999999998</v>
      </c>
      <c r="E1969">
        <v>8.345618</v>
      </c>
    </row>
    <row r="1970" spans="1:9" x14ac:dyDescent="0.25">
      <c r="A1970">
        <v>1969</v>
      </c>
      <c r="B1970">
        <v>83.854433999999998</v>
      </c>
      <c r="C1970">
        <v>6.250051</v>
      </c>
    </row>
    <row r="1971" spans="1:9" x14ac:dyDescent="0.25">
      <c r="A1971">
        <v>1970</v>
      </c>
      <c r="B1971">
        <v>83.859176000000005</v>
      </c>
      <c r="C1971">
        <v>6.2498969999999998</v>
      </c>
    </row>
    <row r="1972" spans="1:9" x14ac:dyDescent="0.25">
      <c r="A1972">
        <v>1971</v>
      </c>
      <c r="B1972">
        <v>83.83974400000001</v>
      </c>
      <c r="C1972">
        <v>6.2834539999999999</v>
      </c>
    </row>
    <row r="1973" spans="1:9" x14ac:dyDescent="0.25">
      <c r="A1973">
        <v>1972</v>
      </c>
      <c r="B1973">
        <v>83.833454000000003</v>
      </c>
      <c r="C1973">
        <v>6.272113</v>
      </c>
    </row>
    <row r="1974" spans="1:9" x14ac:dyDescent="0.25">
      <c r="A1974">
        <v>1973</v>
      </c>
    </row>
    <row r="1975" spans="1:9" x14ac:dyDescent="0.25">
      <c r="A1975">
        <v>1974</v>
      </c>
      <c r="F1975">
        <v>81.276702</v>
      </c>
      <c r="G1975">
        <v>5.4309279999999998</v>
      </c>
      <c r="H1975">
        <v>81.488557000000014</v>
      </c>
      <c r="I1975">
        <v>9.1173719999999996</v>
      </c>
    </row>
    <row r="1976" spans="1:9" x14ac:dyDescent="0.25">
      <c r="A1976">
        <v>1975</v>
      </c>
      <c r="F1976">
        <v>81.266702000000009</v>
      </c>
      <c r="G1976">
        <v>5.3337630000000003</v>
      </c>
      <c r="H1976">
        <v>81.425000000000011</v>
      </c>
      <c r="I1976">
        <v>9.1029900000000001</v>
      </c>
    </row>
    <row r="1977" spans="1:9" x14ac:dyDescent="0.25">
      <c r="A1977">
        <v>1976</v>
      </c>
      <c r="F1977">
        <v>81.236288999999999</v>
      </c>
      <c r="G1977">
        <v>5.39</v>
      </c>
      <c r="H1977">
        <v>81.422888</v>
      </c>
      <c r="I1977">
        <v>9.1448970000000003</v>
      </c>
    </row>
    <row r="1978" spans="1:9" x14ac:dyDescent="0.25">
      <c r="A1978">
        <v>1977</v>
      </c>
      <c r="F1978">
        <v>81.214434000000011</v>
      </c>
      <c r="G1978">
        <v>5.3806190000000003</v>
      </c>
      <c r="H1978">
        <v>81.423352000000008</v>
      </c>
      <c r="I1978">
        <v>9.1433509999999991</v>
      </c>
    </row>
    <row r="1979" spans="1:9" x14ac:dyDescent="0.25">
      <c r="A1979">
        <v>1978</v>
      </c>
      <c r="F1979">
        <v>81.227630000000005</v>
      </c>
      <c r="G1979">
        <v>5.3780409999999996</v>
      </c>
      <c r="H1979">
        <v>81.430878000000007</v>
      </c>
      <c r="I1979">
        <v>9.1729900000000004</v>
      </c>
    </row>
    <row r="1980" spans="1:9" x14ac:dyDescent="0.25">
      <c r="A1980">
        <v>1979</v>
      </c>
      <c r="F1980">
        <v>81.248970000000014</v>
      </c>
      <c r="G1980">
        <v>5.3840719999999997</v>
      </c>
      <c r="H1980">
        <v>81.396856000000014</v>
      </c>
      <c r="I1980">
        <v>9.1879390000000001</v>
      </c>
    </row>
    <row r="1981" spans="1:9" x14ac:dyDescent="0.25">
      <c r="A1981">
        <v>1980</v>
      </c>
      <c r="F1981">
        <v>81.201857000000004</v>
      </c>
      <c r="G1981">
        <v>5.3840719999999997</v>
      </c>
      <c r="H1981">
        <v>81.393094000000005</v>
      </c>
      <c r="I1981">
        <v>9.1698970000000006</v>
      </c>
    </row>
    <row r="1982" spans="1:9" x14ac:dyDescent="0.25">
      <c r="A1982">
        <v>1981</v>
      </c>
      <c r="F1982">
        <v>81.276702</v>
      </c>
      <c r="G1982">
        <v>5.4309279999999998</v>
      </c>
      <c r="H1982">
        <v>81.488557000000014</v>
      </c>
      <c r="I1982">
        <v>9.1173719999999996</v>
      </c>
    </row>
    <row r="1983" spans="1:9" x14ac:dyDescent="0.25">
      <c r="A1983">
        <v>1982</v>
      </c>
    </row>
    <row r="1984" spans="1:9" x14ac:dyDescent="0.25">
      <c r="A1984">
        <v>1983</v>
      </c>
      <c r="D1984">
        <v>63.98267400000001</v>
      </c>
      <c r="E1984">
        <v>7.5482300000000002</v>
      </c>
    </row>
    <row r="1985" spans="1:9" x14ac:dyDescent="0.25">
      <c r="A1985">
        <v>1984</v>
      </c>
      <c r="D1985">
        <v>63.992008000000013</v>
      </c>
      <c r="E1985">
        <v>7.537363</v>
      </c>
    </row>
    <row r="1986" spans="1:9" x14ac:dyDescent="0.25">
      <c r="A1986">
        <v>1985</v>
      </c>
      <c r="D1986">
        <v>63.99175300000001</v>
      </c>
      <c r="E1986">
        <v>7.5537400000000003</v>
      </c>
    </row>
    <row r="1987" spans="1:9" x14ac:dyDescent="0.25">
      <c r="A1987">
        <v>1986</v>
      </c>
      <c r="D1987">
        <v>64.013283000000015</v>
      </c>
      <c r="E1987">
        <v>7.5493519999999998</v>
      </c>
    </row>
    <row r="1988" spans="1:9" x14ac:dyDescent="0.25">
      <c r="A1988">
        <v>1987</v>
      </c>
      <c r="B1988">
        <v>58.029358000000009</v>
      </c>
      <c r="C1988">
        <v>5.8676029999999999</v>
      </c>
      <c r="D1988">
        <v>64.031647000000021</v>
      </c>
      <c r="E1988">
        <v>7.5354239999999999</v>
      </c>
    </row>
    <row r="1989" spans="1:9" x14ac:dyDescent="0.25">
      <c r="A1989">
        <v>1988</v>
      </c>
      <c r="B1989">
        <v>58.006351000000009</v>
      </c>
      <c r="C1989">
        <v>5.9287729999999996</v>
      </c>
      <c r="D1989">
        <v>63.969456000000015</v>
      </c>
      <c r="E1989">
        <v>7.606236</v>
      </c>
    </row>
    <row r="1990" spans="1:9" x14ac:dyDescent="0.25">
      <c r="A1990">
        <v>1989</v>
      </c>
      <c r="B1990">
        <v>58.003750000000011</v>
      </c>
      <c r="C1990">
        <v>5.950761</v>
      </c>
      <c r="D1990">
        <v>63.98267400000001</v>
      </c>
      <c r="E1990">
        <v>7.5482300000000002</v>
      </c>
    </row>
    <row r="1991" spans="1:9" x14ac:dyDescent="0.25">
      <c r="A1991">
        <v>1990</v>
      </c>
      <c r="B1991">
        <v>57.981861000000009</v>
      </c>
      <c r="C1991">
        <v>5.9200489999999997</v>
      </c>
    </row>
    <row r="1992" spans="1:9" x14ac:dyDescent="0.25">
      <c r="A1992">
        <v>1991</v>
      </c>
      <c r="B1992">
        <v>58.015076000000015</v>
      </c>
      <c r="C1992">
        <v>5.8798979999999998</v>
      </c>
    </row>
    <row r="1993" spans="1:9" x14ac:dyDescent="0.25">
      <c r="A1993">
        <v>1992</v>
      </c>
      <c r="B1993">
        <v>58.022217000000012</v>
      </c>
      <c r="C1993">
        <v>5.9026519999999998</v>
      </c>
    </row>
    <row r="1994" spans="1:9" x14ac:dyDescent="0.25">
      <c r="A1994">
        <v>1993</v>
      </c>
      <c r="B1994">
        <v>58.029358000000009</v>
      </c>
      <c r="C1994">
        <v>5.8676029999999999</v>
      </c>
    </row>
    <row r="1995" spans="1:9" x14ac:dyDescent="0.25">
      <c r="A1995">
        <v>1994</v>
      </c>
    </row>
    <row r="1996" spans="1:9" x14ac:dyDescent="0.25">
      <c r="A1996">
        <v>1995</v>
      </c>
    </row>
    <row r="1997" spans="1:9" x14ac:dyDescent="0.25">
      <c r="A1997">
        <v>1996</v>
      </c>
      <c r="F1997">
        <v>54.234505000000013</v>
      </c>
      <c r="G1997">
        <v>5.3074269999999997</v>
      </c>
    </row>
    <row r="1998" spans="1:9" x14ac:dyDescent="0.25">
      <c r="A1998">
        <v>1997</v>
      </c>
      <c r="F1998">
        <v>54.198639000000014</v>
      </c>
      <c r="G1998">
        <v>5.2763580000000001</v>
      </c>
      <c r="H1998">
        <v>54.163387000000014</v>
      </c>
      <c r="I1998">
        <v>8.5838900000000002</v>
      </c>
    </row>
    <row r="1999" spans="1:9" x14ac:dyDescent="0.25">
      <c r="A1999">
        <v>1998</v>
      </c>
      <c r="F1999">
        <v>54.196701000000012</v>
      </c>
      <c r="G1999">
        <v>5.3113049999999999</v>
      </c>
      <c r="H1999">
        <v>54.12532800000001</v>
      </c>
      <c r="I1999">
        <v>8.5779209999999999</v>
      </c>
    </row>
    <row r="2000" spans="1:9" x14ac:dyDescent="0.25">
      <c r="A2000">
        <v>1999</v>
      </c>
      <c r="F2000">
        <v>54.162777000000013</v>
      </c>
      <c r="G2000">
        <v>5.311356</v>
      </c>
      <c r="H2000">
        <v>54.178642000000011</v>
      </c>
      <c r="I2000">
        <v>8.5361379999999993</v>
      </c>
    </row>
    <row r="2001" spans="1:9" x14ac:dyDescent="0.25">
      <c r="A2001">
        <v>2000</v>
      </c>
      <c r="F2001">
        <v>54.189201000000011</v>
      </c>
      <c r="G2001">
        <v>5.307887</v>
      </c>
      <c r="H2001">
        <v>54.207619000000015</v>
      </c>
      <c r="I2001">
        <v>8.5088939999999997</v>
      </c>
    </row>
    <row r="2002" spans="1:9" x14ac:dyDescent="0.25">
      <c r="A2002">
        <v>2001</v>
      </c>
      <c r="F2002">
        <v>54.212975000000014</v>
      </c>
      <c r="G2002">
        <v>5.2951329999999999</v>
      </c>
      <c r="H2002">
        <v>54.208996000000013</v>
      </c>
      <c r="I2002">
        <v>8.5352180000000004</v>
      </c>
    </row>
    <row r="2003" spans="1:9" x14ac:dyDescent="0.25">
      <c r="A2003">
        <v>2002</v>
      </c>
      <c r="F2003">
        <v>54.238434000000012</v>
      </c>
      <c r="G2003">
        <v>5.3000809999999996</v>
      </c>
      <c r="H2003">
        <v>54.172878000000011</v>
      </c>
      <c r="I2003">
        <v>8.6282239999999994</v>
      </c>
    </row>
    <row r="2004" spans="1:9" x14ac:dyDescent="0.25">
      <c r="A2004">
        <v>2003</v>
      </c>
      <c r="D2004">
        <v>36.154072000000014</v>
      </c>
      <c r="E2004">
        <v>8.4222149999999996</v>
      </c>
      <c r="F2004">
        <v>54.234505000000013</v>
      </c>
      <c r="G2004">
        <v>5.3074269999999997</v>
      </c>
      <c r="H2004">
        <v>54.163387000000014</v>
      </c>
      <c r="I2004">
        <v>8.5838900000000002</v>
      </c>
    </row>
    <row r="2005" spans="1:9" x14ac:dyDescent="0.25">
      <c r="A2005">
        <v>2004</v>
      </c>
      <c r="D2005">
        <v>36.186670000000014</v>
      </c>
      <c r="E2005">
        <v>8.3671150000000001</v>
      </c>
    </row>
    <row r="2006" spans="1:9" x14ac:dyDescent="0.25">
      <c r="A2006">
        <v>2005</v>
      </c>
      <c r="D2006">
        <v>36.21554600000001</v>
      </c>
      <c r="E2006">
        <v>8.3707370000000001</v>
      </c>
    </row>
    <row r="2007" spans="1:9" x14ac:dyDescent="0.25">
      <c r="A2007">
        <v>2006</v>
      </c>
      <c r="D2007">
        <v>36.185242000000017</v>
      </c>
      <c r="E2007">
        <v>8.4133379999999995</v>
      </c>
    </row>
    <row r="2008" spans="1:9" x14ac:dyDescent="0.25">
      <c r="A2008">
        <v>2007</v>
      </c>
      <c r="D2008">
        <v>36.182386000000008</v>
      </c>
      <c r="E2008">
        <v>8.3887459999999994</v>
      </c>
    </row>
    <row r="2009" spans="1:9" x14ac:dyDescent="0.25">
      <c r="A2009">
        <v>2008</v>
      </c>
      <c r="B2009">
        <v>29.658951000000016</v>
      </c>
      <c r="C2009">
        <v>6.6318999999999999</v>
      </c>
      <c r="D2009">
        <v>36.171724000000012</v>
      </c>
      <c r="E2009">
        <v>8.3965019999999999</v>
      </c>
    </row>
    <row r="2010" spans="1:9" x14ac:dyDescent="0.25">
      <c r="A2010">
        <v>2009</v>
      </c>
      <c r="B2010">
        <v>29.60767700000001</v>
      </c>
      <c r="C2010">
        <v>6.6856210000000003</v>
      </c>
      <c r="D2010">
        <v>36.086319000000017</v>
      </c>
      <c r="E2010">
        <v>8.4085929999999998</v>
      </c>
    </row>
    <row r="2011" spans="1:9" x14ac:dyDescent="0.25">
      <c r="A2011">
        <v>2010</v>
      </c>
      <c r="B2011">
        <v>29.584566000000009</v>
      </c>
      <c r="C2011">
        <v>6.6838360000000003</v>
      </c>
      <c r="D2011">
        <v>36.154072000000014</v>
      </c>
      <c r="E2011">
        <v>8.4222149999999996</v>
      </c>
    </row>
    <row r="2012" spans="1:9" x14ac:dyDescent="0.25">
      <c r="A2012">
        <v>2011</v>
      </c>
      <c r="B2012">
        <v>29.603443000000013</v>
      </c>
      <c r="C2012">
        <v>6.646439</v>
      </c>
    </row>
    <row r="2013" spans="1:9" x14ac:dyDescent="0.25">
      <c r="A2013">
        <v>2012</v>
      </c>
      <c r="B2013">
        <v>29.677979000000008</v>
      </c>
      <c r="C2013">
        <v>6.6688369999999999</v>
      </c>
    </row>
    <row r="2014" spans="1:9" x14ac:dyDescent="0.25">
      <c r="A2014">
        <v>2013</v>
      </c>
      <c r="B2014">
        <v>29.66251900000001</v>
      </c>
      <c r="C2014">
        <v>6.663786</v>
      </c>
    </row>
    <row r="2015" spans="1:9" x14ac:dyDescent="0.25">
      <c r="A2015">
        <v>2014</v>
      </c>
      <c r="B2015">
        <v>29.654308000000015</v>
      </c>
      <c r="C2015">
        <v>6.6655709999999999</v>
      </c>
    </row>
    <row r="2016" spans="1:9" x14ac:dyDescent="0.25">
      <c r="A2016">
        <v>2015</v>
      </c>
      <c r="B2016">
        <v>29.658951000000016</v>
      </c>
      <c r="C2016">
        <v>6.6318999999999999</v>
      </c>
    </row>
    <row r="2017" spans="1:11" x14ac:dyDescent="0.25">
      <c r="A2017">
        <v>2016</v>
      </c>
    </row>
    <row r="2018" spans="1:11" x14ac:dyDescent="0.25">
      <c r="A2018">
        <v>2017</v>
      </c>
    </row>
    <row r="2019" spans="1:11" x14ac:dyDescent="0.25">
      <c r="A2019">
        <v>2018</v>
      </c>
    </row>
    <row r="2020" spans="1:11" x14ac:dyDescent="0.25">
      <c r="A2020">
        <v>2019</v>
      </c>
      <c r="F2020">
        <v>26.205200000000012</v>
      </c>
      <c r="G2020">
        <v>5.6866940000000001</v>
      </c>
      <c r="H2020">
        <v>26.55457100000001</v>
      </c>
      <c r="I2020">
        <v>8.9467289999999995</v>
      </c>
    </row>
    <row r="2021" spans="1:11" x14ac:dyDescent="0.25">
      <c r="A2021">
        <v>2020</v>
      </c>
      <c r="F2021">
        <v>26.166784000000007</v>
      </c>
      <c r="G2021">
        <v>5.6110340000000001</v>
      </c>
      <c r="H2021">
        <v>26.503246000000011</v>
      </c>
      <c r="I2021">
        <v>8.9390250000000009</v>
      </c>
    </row>
    <row r="2022" spans="1:11" x14ac:dyDescent="0.25">
      <c r="A2022">
        <v>2021</v>
      </c>
      <c r="F2022">
        <v>26.193264000000013</v>
      </c>
      <c r="G2022">
        <v>5.6452669999999996</v>
      </c>
      <c r="H2022">
        <v>26.55457100000001</v>
      </c>
      <c r="I2022">
        <v>8.9467289999999995</v>
      </c>
      <c r="J2022">
        <v>38.681030000000014</v>
      </c>
      <c r="K2022">
        <v>13.642606000000001</v>
      </c>
    </row>
    <row r="2023" spans="1:11" x14ac:dyDescent="0.25">
      <c r="A2023">
        <v>2022</v>
      </c>
    </row>
    <row r="2024" spans="1:11" x14ac:dyDescent="0.25">
      <c r="A2024">
        <v>2023</v>
      </c>
    </row>
    <row r="2025" spans="1:11" x14ac:dyDescent="0.25">
      <c r="A2025">
        <v>2024</v>
      </c>
    </row>
    <row r="2026" spans="1:11" x14ac:dyDescent="0.25">
      <c r="A2026">
        <v>2025</v>
      </c>
    </row>
    <row r="2027" spans="1:11" x14ac:dyDescent="0.25">
      <c r="A2027">
        <v>2026</v>
      </c>
    </row>
    <row r="2028" spans="1:11" x14ac:dyDescent="0.25">
      <c r="A2028">
        <v>2027</v>
      </c>
    </row>
    <row r="2029" spans="1:11" x14ac:dyDescent="0.25">
      <c r="A2029">
        <v>2028</v>
      </c>
    </row>
    <row r="2030" spans="1:11" x14ac:dyDescent="0.25">
      <c r="A2030">
        <v>2029</v>
      </c>
    </row>
    <row r="2031" spans="1:11" x14ac:dyDescent="0.25">
      <c r="A2031">
        <v>2030</v>
      </c>
    </row>
    <row r="2032" spans="1:11" x14ac:dyDescent="0.25">
      <c r="A2032">
        <v>2031</v>
      </c>
    </row>
    <row r="2033" spans="1:1" x14ac:dyDescent="0.25">
      <c r="A2033">
        <v>2032</v>
      </c>
    </row>
    <row r="2034" spans="1:1" x14ac:dyDescent="0.25">
      <c r="A2034">
        <v>2033</v>
      </c>
    </row>
    <row r="2035" spans="1:1" x14ac:dyDescent="0.25">
      <c r="A2035">
        <v>2034</v>
      </c>
    </row>
    <row r="2036" spans="1:1" x14ac:dyDescent="0.25">
      <c r="A2036">
        <v>2035</v>
      </c>
    </row>
    <row r="2037" spans="1:1" x14ac:dyDescent="0.25">
      <c r="A2037">
        <v>2036</v>
      </c>
    </row>
    <row r="2038" spans="1:1" x14ac:dyDescent="0.25">
      <c r="A2038">
        <v>2037</v>
      </c>
    </row>
    <row r="2039" spans="1:1" x14ac:dyDescent="0.25">
      <c r="A2039">
        <v>2038</v>
      </c>
    </row>
    <row r="2040" spans="1:1" x14ac:dyDescent="0.25">
      <c r="A2040">
        <v>2039</v>
      </c>
    </row>
    <row r="2041" spans="1:1" x14ac:dyDescent="0.25">
      <c r="A2041">
        <v>2040</v>
      </c>
    </row>
    <row r="2042" spans="1:1" x14ac:dyDescent="0.25">
      <c r="A2042">
        <v>2041</v>
      </c>
    </row>
    <row r="2043" spans="1:1" x14ac:dyDescent="0.25">
      <c r="A2043">
        <v>2042</v>
      </c>
    </row>
    <row r="2044" spans="1:1" x14ac:dyDescent="0.25">
      <c r="A2044">
        <v>2043</v>
      </c>
    </row>
    <row r="2045" spans="1:1" x14ac:dyDescent="0.25">
      <c r="A2045">
        <v>2044</v>
      </c>
    </row>
    <row r="2046" spans="1:1" x14ac:dyDescent="0.25">
      <c r="A2046">
        <v>2045</v>
      </c>
    </row>
    <row r="2047" spans="1:1" x14ac:dyDescent="0.25">
      <c r="A2047">
        <v>2046</v>
      </c>
    </row>
    <row r="2048" spans="1:1" x14ac:dyDescent="0.25">
      <c r="A2048">
        <v>2047</v>
      </c>
    </row>
    <row r="2049" spans="1:11" x14ac:dyDescent="0.25">
      <c r="A2049">
        <v>2048</v>
      </c>
    </row>
    <row r="2050" spans="1:11" x14ac:dyDescent="0.25">
      <c r="A2050">
        <v>2049</v>
      </c>
    </row>
    <row r="2051" spans="1:11" x14ac:dyDescent="0.25">
      <c r="A2051">
        <v>2050</v>
      </c>
    </row>
    <row r="2052" spans="1:11" x14ac:dyDescent="0.25">
      <c r="A2052">
        <v>2051</v>
      </c>
    </row>
    <row r="2053" spans="1:11" x14ac:dyDescent="0.25">
      <c r="A2053">
        <v>2052</v>
      </c>
    </row>
    <row r="2054" spans="1:11" x14ac:dyDescent="0.25">
      <c r="A2054">
        <v>2053</v>
      </c>
    </row>
    <row r="2055" spans="1:11" x14ac:dyDescent="0.25">
      <c r="A2055">
        <v>2054</v>
      </c>
    </row>
    <row r="2056" spans="1:11" x14ac:dyDescent="0.25">
      <c r="A2056">
        <v>2055</v>
      </c>
    </row>
    <row r="2057" spans="1:11" x14ac:dyDescent="0.25">
      <c r="A2057">
        <v>2056</v>
      </c>
    </row>
    <row r="2058" spans="1:11" x14ac:dyDescent="0.25">
      <c r="A2058">
        <v>2057</v>
      </c>
    </row>
    <row r="2059" spans="1:11" x14ac:dyDescent="0.25">
      <c r="A2059">
        <v>2058</v>
      </c>
    </row>
    <row r="2060" spans="1:11" x14ac:dyDescent="0.25">
      <c r="A2060">
        <v>2059</v>
      </c>
      <c r="J2060">
        <v>38.894135000000013</v>
      </c>
      <c r="K2060">
        <v>13.813159000000001</v>
      </c>
    </row>
    <row r="2061" spans="1:11" x14ac:dyDescent="0.25">
      <c r="A2061">
        <v>2060</v>
      </c>
      <c r="D2061">
        <v>32.006939000000017</v>
      </c>
      <c r="E2061">
        <v>6.1612099999999996</v>
      </c>
    </row>
    <row r="2062" spans="1:11" x14ac:dyDescent="0.25">
      <c r="A2062">
        <v>2061</v>
      </c>
      <c r="D2062">
        <v>31.974033000000013</v>
      </c>
      <c r="E2062">
        <v>6.1455979999999997</v>
      </c>
    </row>
    <row r="2063" spans="1:11" x14ac:dyDescent="0.25">
      <c r="A2063">
        <v>2062</v>
      </c>
      <c r="D2063">
        <v>32.003572000000013</v>
      </c>
      <c r="E2063">
        <v>6.1504450000000004</v>
      </c>
      <c r="F2063">
        <v>23.389378000000008</v>
      </c>
      <c r="G2063">
        <v>6.9206599999999998</v>
      </c>
    </row>
    <row r="2064" spans="1:11" x14ac:dyDescent="0.25">
      <c r="A2064">
        <v>2063</v>
      </c>
      <c r="D2064">
        <v>32.027193000000011</v>
      </c>
      <c r="E2064">
        <v>6.1346809999999996</v>
      </c>
      <c r="F2064">
        <v>23.42978500000001</v>
      </c>
      <c r="G2064">
        <v>6.885815</v>
      </c>
    </row>
    <row r="2065" spans="1:9" x14ac:dyDescent="0.25">
      <c r="A2065">
        <v>2064</v>
      </c>
      <c r="D2065">
        <v>32.032192000000009</v>
      </c>
      <c r="E2065">
        <v>6.2126869999999998</v>
      </c>
      <c r="F2065">
        <v>23.402643000000012</v>
      </c>
      <c r="G2065">
        <v>6.8861720000000002</v>
      </c>
    </row>
    <row r="2066" spans="1:9" x14ac:dyDescent="0.25">
      <c r="A2066">
        <v>2065</v>
      </c>
      <c r="D2066">
        <v>32.013521000000011</v>
      </c>
      <c r="E2066">
        <v>6.1841679999999997</v>
      </c>
      <c r="F2066">
        <v>23.435856000000015</v>
      </c>
      <c r="G2066">
        <v>6.8855599999999999</v>
      </c>
    </row>
    <row r="2067" spans="1:9" x14ac:dyDescent="0.25">
      <c r="A2067">
        <v>2066</v>
      </c>
      <c r="D2067">
        <v>32.030510000000014</v>
      </c>
      <c r="E2067">
        <v>6.1810559999999999</v>
      </c>
      <c r="F2067">
        <v>23.446926000000012</v>
      </c>
      <c r="G2067">
        <v>6.9365259999999997</v>
      </c>
    </row>
    <row r="2068" spans="1:9" x14ac:dyDescent="0.25">
      <c r="A2068">
        <v>2067</v>
      </c>
      <c r="D2068">
        <v>32.006939000000017</v>
      </c>
      <c r="E2068">
        <v>6.1612099999999996</v>
      </c>
      <c r="F2068">
        <v>23.389378000000008</v>
      </c>
      <c r="G2068">
        <v>6.9206599999999998</v>
      </c>
    </row>
    <row r="2069" spans="1:9" x14ac:dyDescent="0.25">
      <c r="A2069">
        <v>2068</v>
      </c>
      <c r="F2069">
        <v>23.363106000000016</v>
      </c>
      <c r="G2069">
        <v>6.9701979999999999</v>
      </c>
    </row>
    <row r="2070" spans="1:9" x14ac:dyDescent="0.25">
      <c r="A2070">
        <v>2069</v>
      </c>
      <c r="F2070">
        <v>23.284079000000013</v>
      </c>
      <c r="G2070">
        <v>6.9807589999999999</v>
      </c>
    </row>
    <row r="2071" spans="1:9" x14ac:dyDescent="0.25">
      <c r="A2071">
        <v>2070</v>
      </c>
      <c r="F2071">
        <v>23.389378000000008</v>
      </c>
      <c r="G2071">
        <v>6.9206599999999998</v>
      </c>
    </row>
    <row r="2072" spans="1:9" x14ac:dyDescent="0.25">
      <c r="A2072">
        <v>2071</v>
      </c>
    </row>
    <row r="2073" spans="1:9" x14ac:dyDescent="0.25">
      <c r="A2073">
        <v>2072</v>
      </c>
    </row>
    <row r="2074" spans="1:9" x14ac:dyDescent="0.25">
      <c r="A2074">
        <v>2073</v>
      </c>
      <c r="H2074">
        <v>34.044485000000009</v>
      </c>
      <c r="I2074">
        <v>6.1987079999999999</v>
      </c>
    </row>
    <row r="2075" spans="1:9" x14ac:dyDescent="0.25">
      <c r="A2075">
        <v>2074</v>
      </c>
      <c r="H2075">
        <v>33.989948000000012</v>
      </c>
      <c r="I2075">
        <v>6.1603940000000001</v>
      </c>
    </row>
    <row r="2076" spans="1:9" x14ac:dyDescent="0.25">
      <c r="A2076">
        <v>2075</v>
      </c>
      <c r="H2076">
        <v>33.978880000000011</v>
      </c>
      <c r="I2076">
        <v>6.2087580000000004</v>
      </c>
    </row>
    <row r="2077" spans="1:9" x14ac:dyDescent="0.25">
      <c r="A2077">
        <v>2076</v>
      </c>
      <c r="B2077">
        <v>48.773720000000012</v>
      </c>
      <c r="C2077">
        <v>8.4558870000000006</v>
      </c>
      <c r="H2077">
        <v>33.977346000000011</v>
      </c>
      <c r="I2077">
        <v>6.2164109999999999</v>
      </c>
    </row>
    <row r="2078" spans="1:9" x14ac:dyDescent="0.25">
      <c r="A2078">
        <v>2077</v>
      </c>
      <c r="B2078">
        <v>48.750046000000012</v>
      </c>
      <c r="C2078">
        <v>8.4711920000000003</v>
      </c>
      <c r="H2078">
        <v>33.962603000000016</v>
      </c>
      <c r="I2078">
        <v>6.1750360000000004</v>
      </c>
    </row>
    <row r="2079" spans="1:9" x14ac:dyDescent="0.25">
      <c r="A2079">
        <v>2078</v>
      </c>
      <c r="B2079">
        <v>48.768875000000016</v>
      </c>
      <c r="C2079">
        <v>8.453182</v>
      </c>
      <c r="H2079">
        <v>33.981888000000012</v>
      </c>
      <c r="I2079">
        <v>6.1280989999999997</v>
      </c>
    </row>
    <row r="2080" spans="1:9" x14ac:dyDescent="0.25">
      <c r="A2080">
        <v>2079</v>
      </c>
      <c r="B2080">
        <v>48.741577000000014</v>
      </c>
      <c r="C2080">
        <v>8.4851700000000001</v>
      </c>
      <c r="H2080">
        <v>34.044485000000009</v>
      </c>
      <c r="I2080">
        <v>6.1987079999999999</v>
      </c>
    </row>
    <row r="2081" spans="1:9" x14ac:dyDescent="0.25">
      <c r="A2081">
        <v>2080</v>
      </c>
      <c r="B2081">
        <v>48.767597000000009</v>
      </c>
      <c r="C2081">
        <v>8.4801199999999994</v>
      </c>
      <c r="H2081">
        <v>34.044485000000009</v>
      </c>
      <c r="I2081">
        <v>6.1987079999999999</v>
      </c>
    </row>
    <row r="2082" spans="1:9" x14ac:dyDescent="0.25">
      <c r="A2082">
        <v>2081</v>
      </c>
      <c r="B2082">
        <v>48.751068000000011</v>
      </c>
      <c r="C2082">
        <v>8.4696619999999996</v>
      </c>
    </row>
    <row r="2083" spans="1:9" x14ac:dyDescent="0.25">
      <c r="A2083">
        <v>2082</v>
      </c>
      <c r="B2083">
        <v>48.773720000000012</v>
      </c>
      <c r="C2083">
        <v>8.4558870000000006</v>
      </c>
    </row>
    <row r="2084" spans="1:9" x14ac:dyDescent="0.25">
      <c r="A2084">
        <v>2083</v>
      </c>
      <c r="B2084">
        <v>48.773720000000012</v>
      </c>
      <c r="C2084">
        <v>8.4558870000000006</v>
      </c>
      <c r="D2084">
        <v>56.489643000000015</v>
      </c>
      <c r="E2084">
        <v>6.7887789999999999</v>
      </c>
    </row>
    <row r="2085" spans="1:9" x14ac:dyDescent="0.25">
      <c r="A2085">
        <v>2084</v>
      </c>
      <c r="D2085">
        <v>56.419140000000013</v>
      </c>
      <c r="E2085">
        <v>6.7671479999999997</v>
      </c>
    </row>
    <row r="2086" spans="1:9" x14ac:dyDescent="0.25">
      <c r="A2086">
        <v>2085</v>
      </c>
      <c r="D2086">
        <v>56.41878100000001</v>
      </c>
      <c r="E2086">
        <v>6.7036300000000004</v>
      </c>
    </row>
    <row r="2087" spans="1:9" x14ac:dyDescent="0.25">
      <c r="A2087">
        <v>2086</v>
      </c>
      <c r="D2087">
        <v>56.453983000000015</v>
      </c>
      <c r="E2087">
        <v>6.7616889999999996</v>
      </c>
    </row>
    <row r="2088" spans="1:9" x14ac:dyDescent="0.25">
      <c r="A2088">
        <v>2087</v>
      </c>
      <c r="D2088">
        <v>56.472603000000014</v>
      </c>
      <c r="E2088">
        <v>6.7269969999999999</v>
      </c>
      <c r="F2088">
        <v>52.024315000000009</v>
      </c>
      <c r="G2088">
        <v>8.4173679999999997</v>
      </c>
    </row>
    <row r="2089" spans="1:9" x14ac:dyDescent="0.25">
      <c r="A2089">
        <v>2088</v>
      </c>
      <c r="D2089">
        <v>56.426380000000009</v>
      </c>
      <c r="E2089">
        <v>6.7832689999999998</v>
      </c>
      <c r="F2089">
        <v>52.052990000000015</v>
      </c>
      <c r="G2089">
        <v>8.3997159999999997</v>
      </c>
    </row>
    <row r="2090" spans="1:9" x14ac:dyDescent="0.25">
      <c r="A2090">
        <v>2089</v>
      </c>
      <c r="D2090">
        <v>56.489643000000015</v>
      </c>
      <c r="E2090">
        <v>6.7887789999999999</v>
      </c>
      <c r="F2090">
        <v>52.03329500000001</v>
      </c>
      <c r="G2090">
        <v>8.3971649999999993</v>
      </c>
    </row>
    <row r="2091" spans="1:9" x14ac:dyDescent="0.25">
      <c r="A2091">
        <v>2090</v>
      </c>
      <c r="F2091">
        <v>52.006104000000015</v>
      </c>
      <c r="G2091">
        <v>8.4173170000000006</v>
      </c>
      <c r="H2091">
        <v>56.369751000000015</v>
      </c>
      <c r="I2091">
        <v>5.4864490000000004</v>
      </c>
    </row>
    <row r="2092" spans="1:9" x14ac:dyDescent="0.25">
      <c r="A2092">
        <v>2091</v>
      </c>
      <c r="F2092">
        <v>52.024364000000013</v>
      </c>
      <c r="G2092">
        <v>8.4551719999999992</v>
      </c>
      <c r="H2092">
        <v>56.344345000000011</v>
      </c>
      <c r="I2092">
        <v>5.4639499999999996</v>
      </c>
    </row>
    <row r="2093" spans="1:9" x14ac:dyDescent="0.25">
      <c r="A2093">
        <v>2092</v>
      </c>
      <c r="F2093">
        <v>52.02977400000001</v>
      </c>
      <c r="G2093">
        <v>8.4487439999999996</v>
      </c>
      <c r="H2093">
        <v>56.373528000000015</v>
      </c>
      <c r="I2093">
        <v>5.4671649999999996</v>
      </c>
    </row>
    <row r="2094" spans="1:9" x14ac:dyDescent="0.25">
      <c r="A2094">
        <v>2093</v>
      </c>
      <c r="F2094">
        <v>52.047070000000012</v>
      </c>
      <c r="G2094">
        <v>8.3722169999999991</v>
      </c>
      <c r="H2094">
        <v>56.361591000000011</v>
      </c>
      <c r="I2094">
        <v>5.4537979999999999</v>
      </c>
    </row>
    <row r="2095" spans="1:9" x14ac:dyDescent="0.25">
      <c r="A2095">
        <v>2094</v>
      </c>
      <c r="F2095">
        <v>52.024315000000009</v>
      </c>
      <c r="G2095">
        <v>8.4173679999999997</v>
      </c>
      <c r="H2095">
        <v>56.363377000000014</v>
      </c>
      <c r="I2095">
        <v>5.4498689999999996</v>
      </c>
    </row>
    <row r="2096" spans="1:9" x14ac:dyDescent="0.25">
      <c r="A2096">
        <v>2095</v>
      </c>
      <c r="F2096">
        <v>52.024315000000009</v>
      </c>
      <c r="G2096">
        <v>8.4173679999999997</v>
      </c>
      <c r="H2096">
        <v>56.394444000000014</v>
      </c>
      <c r="I2096">
        <v>5.4582870000000003</v>
      </c>
    </row>
    <row r="2097" spans="1:9" x14ac:dyDescent="0.25">
      <c r="A2097">
        <v>2096</v>
      </c>
      <c r="H2097">
        <v>56.385567000000009</v>
      </c>
      <c r="I2097">
        <v>5.4959889999999998</v>
      </c>
    </row>
    <row r="2098" spans="1:9" x14ac:dyDescent="0.25">
      <c r="A2098">
        <v>2097</v>
      </c>
      <c r="H2098">
        <v>56.369751000000015</v>
      </c>
      <c r="I2098">
        <v>5.4864490000000004</v>
      </c>
    </row>
    <row r="2099" spans="1:9" x14ac:dyDescent="0.25">
      <c r="A2099">
        <v>2098</v>
      </c>
    </row>
    <row r="2100" spans="1:9" x14ac:dyDescent="0.25">
      <c r="A2100">
        <v>2099</v>
      </c>
    </row>
    <row r="2101" spans="1:9" x14ac:dyDescent="0.25">
      <c r="A2101">
        <v>2100</v>
      </c>
    </row>
    <row r="2102" spans="1:9" x14ac:dyDescent="0.25">
      <c r="A2102">
        <v>2101</v>
      </c>
    </row>
    <row r="2103" spans="1:9" x14ac:dyDescent="0.25">
      <c r="A2103">
        <v>2102</v>
      </c>
    </row>
    <row r="2104" spans="1:9" x14ac:dyDescent="0.25">
      <c r="A2104">
        <v>2103</v>
      </c>
      <c r="B2104">
        <v>78.286495000000002</v>
      </c>
      <c r="C2104">
        <v>9.9167529999999999</v>
      </c>
    </row>
    <row r="2105" spans="1:9" x14ac:dyDescent="0.25">
      <c r="A2105">
        <v>2104</v>
      </c>
      <c r="B2105">
        <v>78.407836000000003</v>
      </c>
      <c r="C2105">
        <v>9.8866490000000002</v>
      </c>
    </row>
    <row r="2106" spans="1:9" x14ac:dyDescent="0.25">
      <c r="A2106">
        <v>2105</v>
      </c>
      <c r="B2106">
        <v>78.313558</v>
      </c>
      <c r="C2106">
        <v>9.8770100000000003</v>
      </c>
      <c r="D2106">
        <v>80.178868000000008</v>
      </c>
      <c r="E2106">
        <v>8.1182479999999995</v>
      </c>
    </row>
    <row r="2107" spans="1:9" x14ac:dyDescent="0.25">
      <c r="A2107">
        <v>2106</v>
      </c>
      <c r="B2107">
        <v>78.360980000000012</v>
      </c>
      <c r="C2107">
        <v>9.8764950000000002</v>
      </c>
      <c r="D2107">
        <v>80.176651000000007</v>
      </c>
      <c r="E2107">
        <v>8.1617010000000008</v>
      </c>
    </row>
    <row r="2108" spans="1:9" x14ac:dyDescent="0.25">
      <c r="A2108">
        <v>2107</v>
      </c>
      <c r="B2108">
        <v>78.345774000000006</v>
      </c>
      <c r="C2108">
        <v>9.8716500000000007</v>
      </c>
      <c r="D2108">
        <v>80.145981000000006</v>
      </c>
      <c r="E2108">
        <v>8.1221130000000006</v>
      </c>
    </row>
    <row r="2109" spans="1:9" x14ac:dyDescent="0.25">
      <c r="A2109">
        <v>2108</v>
      </c>
      <c r="B2109">
        <v>78.286495000000002</v>
      </c>
      <c r="C2109">
        <v>9.9167529999999999</v>
      </c>
      <c r="D2109">
        <v>80.159949000000012</v>
      </c>
      <c r="E2109">
        <v>8.1204640000000001</v>
      </c>
    </row>
    <row r="2110" spans="1:9" x14ac:dyDescent="0.25">
      <c r="A2110">
        <v>2109</v>
      </c>
      <c r="B2110">
        <v>78.286495000000002</v>
      </c>
      <c r="C2110">
        <v>9.9167529999999999</v>
      </c>
      <c r="D2110">
        <v>80.170413000000011</v>
      </c>
      <c r="E2110">
        <v>8.1263909999999999</v>
      </c>
    </row>
    <row r="2111" spans="1:9" x14ac:dyDescent="0.25">
      <c r="A2111">
        <v>2110</v>
      </c>
      <c r="D2111">
        <v>80.178868000000008</v>
      </c>
      <c r="E2111">
        <v>8.1449999999999996</v>
      </c>
    </row>
    <row r="2112" spans="1:9" x14ac:dyDescent="0.25">
      <c r="A2112">
        <v>2111</v>
      </c>
      <c r="D2112">
        <v>80.178868000000008</v>
      </c>
      <c r="E2112">
        <v>8.1182479999999995</v>
      </c>
      <c r="H2112">
        <v>80.22299000000001</v>
      </c>
      <c r="I2112">
        <v>7.396598</v>
      </c>
    </row>
    <row r="2113" spans="1:9" x14ac:dyDescent="0.25">
      <c r="A2113">
        <v>2112</v>
      </c>
      <c r="F2113">
        <v>80.816238000000013</v>
      </c>
      <c r="G2113">
        <v>10.30768</v>
      </c>
      <c r="H2113">
        <v>80.237682000000007</v>
      </c>
      <c r="I2113">
        <v>7.311598</v>
      </c>
    </row>
    <row r="2114" spans="1:9" x14ac:dyDescent="0.25">
      <c r="A2114">
        <v>2113</v>
      </c>
      <c r="F2114">
        <v>80.843403000000009</v>
      </c>
      <c r="G2114">
        <v>10.328506000000001</v>
      </c>
      <c r="H2114">
        <v>80.21350600000001</v>
      </c>
      <c r="I2114">
        <v>7.3104129999999996</v>
      </c>
    </row>
    <row r="2115" spans="1:9" x14ac:dyDescent="0.25">
      <c r="A2115">
        <v>2114</v>
      </c>
      <c r="F2115">
        <v>80.811960000000013</v>
      </c>
      <c r="G2115">
        <v>10.329742</v>
      </c>
      <c r="H2115">
        <v>80.182269000000005</v>
      </c>
      <c r="I2115">
        <v>7.3341240000000001</v>
      </c>
    </row>
    <row r="2116" spans="1:9" x14ac:dyDescent="0.25">
      <c r="A2116">
        <v>2115</v>
      </c>
      <c r="F2116">
        <v>80.798867000000001</v>
      </c>
      <c r="G2116">
        <v>10.320309999999999</v>
      </c>
      <c r="H2116">
        <v>80.177063000000004</v>
      </c>
      <c r="I2116">
        <v>7.3197939999999999</v>
      </c>
    </row>
    <row r="2117" spans="1:9" x14ac:dyDescent="0.25">
      <c r="A2117">
        <v>2116</v>
      </c>
      <c r="F2117">
        <v>80.766187000000002</v>
      </c>
      <c r="G2117">
        <v>10.322113</v>
      </c>
      <c r="H2117">
        <v>80.156857000000002</v>
      </c>
      <c r="I2117">
        <v>7.4330420000000004</v>
      </c>
    </row>
    <row r="2118" spans="1:9" x14ac:dyDescent="0.25">
      <c r="A2118">
        <v>2117</v>
      </c>
      <c r="F2118">
        <v>80.735001000000011</v>
      </c>
      <c r="G2118">
        <v>10.363196</v>
      </c>
      <c r="H2118">
        <v>80.18572300000001</v>
      </c>
      <c r="I2118">
        <v>7.3705160000000003</v>
      </c>
    </row>
    <row r="2119" spans="1:9" x14ac:dyDescent="0.25">
      <c r="A2119">
        <v>2118</v>
      </c>
      <c r="F2119">
        <v>80.796599000000001</v>
      </c>
      <c r="G2119">
        <v>10.407318999999999</v>
      </c>
      <c r="H2119">
        <v>80.22299000000001</v>
      </c>
      <c r="I2119">
        <v>7.396598</v>
      </c>
    </row>
    <row r="2120" spans="1:9" x14ac:dyDescent="0.25">
      <c r="A2120">
        <v>2119</v>
      </c>
      <c r="F2120">
        <v>80.816238000000013</v>
      </c>
      <c r="G2120">
        <v>10.30768</v>
      </c>
    </row>
    <row r="2121" spans="1:9" x14ac:dyDescent="0.25">
      <c r="A2121">
        <v>2120</v>
      </c>
    </row>
    <row r="2122" spans="1:9" x14ac:dyDescent="0.25">
      <c r="A2122">
        <v>2121</v>
      </c>
    </row>
    <row r="2123" spans="1:9" x14ac:dyDescent="0.25">
      <c r="A2123">
        <v>2122</v>
      </c>
    </row>
    <row r="2124" spans="1:9" x14ac:dyDescent="0.25">
      <c r="A2124">
        <v>2123</v>
      </c>
      <c r="B2124">
        <v>103.03958700000001</v>
      </c>
      <c r="C2124">
        <v>9.1358250000000005</v>
      </c>
    </row>
    <row r="2125" spans="1:9" x14ac:dyDescent="0.25">
      <c r="A2125">
        <v>2124</v>
      </c>
      <c r="B2125">
        <v>103.04025900000001</v>
      </c>
      <c r="C2125">
        <v>9.2140719999999998</v>
      </c>
      <c r="D2125">
        <v>105.580725</v>
      </c>
      <c r="E2125">
        <v>6.9803610000000003</v>
      </c>
    </row>
    <row r="2126" spans="1:9" x14ac:dyDescent="0.25">
      <c r="A2126">
        <v>2125</v>
      </c>
      <c r="B2126">
        <v>103.02716700000001</v>
      </c>
      <c r="C2126">
        <v>9.1774740000000001</v>
      </c>
      <c r="D2126">
        <v>105.48067300000001</v>
      </c>
      <c r="E2126">
        <v>6.9987630000000003</v>
      </c>
    </row>
    <row r="2127" spans="1:9" x14ac:dyDescent="0.25">
      <c r="A2127">
        <v>2126</v>
      </c>
      <c r="B2127">
        <v>103.03984700000001</v>
      </c>
      <c r="C2127">
        <v>9.1678350000000002</v>
      </c>
      <c r="D2127">
        <v>105.52185600000001</v>
      </c>
      <c r="E2127">
        <v>6.9036600000000004</v>
      </c>
    </row>
    <row r="2128" spans="1:9" x14ac:dyDescent="0.25">
      <c r="A2128">
        <v>2127</v>
      </c>
      <c r="B2128">
        <v>103.058611</v>
      </c>
      <c r="C2128">
        <v>9.131392</v>
      </c>
      <c r="D2128">
        <v>105.523302</v>
      </c>
      <c r="E2128">
        <v>6.931082</v>
      </c>
    </row>
    <row r="2129" spans="1:9" x14ac:dyDescent="0.25">
      <c r="A2129">
        <v>2128</v>
      </c>
      <c r="B2129">
        <v>103.03958700000001</v>
      </c>
      <c r="C2129">
        <v>9.1358250000000005</v>
      </c>
      <c r="D2129">
        <v>105.54391700000001</v>
      </c>
      <c r="E2129">
        <v>6.9672159999999996</v>
      </c>
    </row>
    <row r="2130" spans="1:9" x14ac:dyDescent="0.25">
      <c r="A2130">
        <v>2129</v>
      </c>
      <c r="D2130">
        <v>105.496756</v>
      </c>
      <c r="E2130">
        <v>6.9452579999999999</v>
      </c>
    </row>
    <row r="2131" spans="1:9" x14ac:dyDescent="0.25">
      <c r="A2131">
        <v>2130</v>
      </c>
      <c r="D2131">
        <v>105.52077700000001</v>
      </c>
      <c r="E2131">
        <v>6.9486600000000003</v>
      </c>
    </row>
    <row r="2132" spans="1:9" x14ac:dyDescent="0.25">
      <c r="A2132">
        <v>2131</v>
      </c>
      <c r="D2132">
        <v>105.580725</v>
      </c>
      <c r="E2132">
        <v>6.9803610000000003</v>
      </c>
    </row>
    <row r="2133" spans="1:9" x14ac:dyDescent="0.25">
      <c r="A2133">
        <v>2132</v>
      </c>
    </row>
    <row r="2134" spans="1:9" x14ac:dyDescent="0.25">
      <c r="A2134">
        <v>2133</v>
      </c>
      <c r="F2134">
        <v>107.59031100000001</v>
      </c>
      <c r="G2134">
        <v>9.4233510000000003</v>
      </c>
      <c r="H2134">
        <v>107.443094</v>
      </c>
      <c r="I2134">
        <v>5.5897430000000004</v>
      </c>
    </row>
    <row r="2135" spans="1:9" x14ac:dyDescent="0.25">
      <c r="A2135">
        <v>2134</v>
      </c>
      <c r="F2135">
        <v>107.67165200000001</v>
      </c>
      <c r="G2135">
        <v>9.3976799999999994</v>
      </c>
      <c r="H2135">
        <v>107.40443200000001</v>
      </c>
      <c r="I2135">
        <v>5.57</v>
      </c>
    </row>
    <row r="2136" spans="1:9" x14ac:dyDescent="0.25">
      <c r="A2136">
        <v>2135</v>
      </c>
      <c r="F2136">
        <v>107.66628900000001</v>
      </c>
      <c r="G2136">
        <v>9.3998980000000003</v>
      </c>
      <c r="H2136">
        <v>107.41789100000001</v>
      </c>
      <c r="I2136">
        <v>5.5769070000000003</v>
      </c>
    </row>
    <row r="2137" spans="1:9" x14ac:dyDescent="0.25">
      <c r="A2137">
        <v>2136</v>
      </c>
      <c r="F2137">
        <v>107.62572300000001</v>
      </c>
      <c r="G2137">
        <v>9.4215979999999995</v>
      </c>
      <c r="H2137">
        <v>107.42758000000001</v>
      </c>
      <c r="I2137">
        <v>5.5774229999999996</v>
      </c>
    </row>
    <row r="2138" spans="1:9" x14ac:dyDescent="0.25">
      <c r="A2138">
        <v>2137</v>
      </c>
      <c r="F2138">
        <v>107.65139200000002</v>
      </c>
      <c r="G2138">
        <v>9.4280410000000003</v>
      </c>
      <c r="H2138">
        <v>107.44557</v>
      </c>
      <c r="I2138">
        <v>5.5720109999999998</v>
      </c>
    </row>
    <row r="2139" spans="1:9" x14ac:dyDescent="0.25">
      <c r="A2139">
        <v>2138</v>
      </c>
      <c r="F2139">
        <v>107.64829800000001</v>
      </c>
      <c r="G2139">
        <v>9.4286600000000007</v>
      </c>
      <c r="H2139">
        <v>107.43577400000001</v>
      </c>
      <c r="I2139">
        <v>5.6159280000000003</v>
      </c>
    </row>
    <row r="2140" spans="1:9" x14ac:dyDescent="0.25">
      <c r="A2140">
        <v>2139</v>
      </c>
      <c r="F2140">
        <v>107.55505600000001</v>
      </c>
      <c r="G2140">
        <v>9.4093820000000008</v>
      </c>
      <c r="H2140">
        <v>107.42783600000001</v>
      </c>
      <c r="I2140">
        <v>5.5624229999999999</v>
      </c>
    </row>
    <row r="2141" spans="1:9" x14ac:dyDescent="0.25">
      <c r="A2141">
        <v>2140</v>
      </c>
      <c r="F2141">
        <v>107.59031100000001</v>
      </c>
      <c r="G2141">
        <v>9.4233510000000003</v>
      </c>
      <c r="H2141">
        <v>107.45912800000001</v>
      </c>
      <c r="I2141">
        <v>5.5786600000000002</v>
      </c>
    </row>
    <row r="2142" spans="1:9" x14ac:dyDescent="0.25">
      <c r="A2142">
        <v>2141</v>
      </c>
      <c r="F2142">
        <v>107.56876600000001</v>
      </c>
      <c r="G2142">
        <v>9.4233510000000003</v>
      </c>
      <c r="H2142">
        <v>107.443094</v>
      </c>
      <c r="I2142">
        <v>5.5897430000000004</v>
      </c>
    </row>
    <row r="2143" spans="1:9" x14ac:dyDescent="0.25">
      <c r="A2143">
        <v>2142</v>
      </c>
    </row>
    <row r="2144" spans="1:9" x14ac:dyDescent="0.25">
      <c r="A2144">
        <v>2143</v>
      </c>
    </row>
    <row r="2145" spans="1:9" x14ac:dyDescent="0.25">
      <c r="A2145">
        <v>2144</v>
      </c>
      <c r="D2145">
        <v>128.84912700000001</v>
      </c>
      <c r="E2145">
        <v>5.6109280000000004</v>
      </c>
    </row>
    <row r="2146" spans="1:9" x14ac:dyDescent="0.25">
      <c r="A2146">
        <v>2145</v>
      </c>
      <c r="D2146">
        <v>128.87237800000003</v>
      </c>
      <c r="E2146">
        <v>5.6015459999999999</v>
      </c>
    </row>
    <row r="2147" spans="1:9" x14ac:dyDescent="0.25">
      <c r="A2147">
        <v>2146</v>
      </c>
      <c r="D2147">
        <v>128.85587900000002</v>
      </c>
      <c r="E2147">
        <v>5.6273710000000001</v>
      </c>
    </row>
    <row r="2148" spans="1:9" x14ac:dyDescent="0.25">
      <c r="A2148">
        <v>2147</v>
      </c>
      <c r="B2148">
        <v>132.709902</v>
      </c>
      <c r="C2148">
        <v>7.6117530000000002</v>
      </c>
      <c r="D2148">
        <v>128.84572400000002</v>
      </c>
      <c r="E2148">
        <v>5.595567</v>
      </c>
    </row>
    <row r="2149" spans="1:9" x14ac:dyDescent="0.25">
      <c r="A2149">
        <v>2148</v>
      </c>
      <c r="B2149">
        <v>132.733767</v>
      </c>
      <c r="C2149">
        <v>7.5385049999999998</v>
      </c>
      <c r="D2149">
        <v>128.87654700000002</v>
      </c>
      <c r="E2149">
        <v>5.6169079999999996</v>
      </c>
    </row>
    <row r="2150" spans="1:9" x14ac:dyDescent="0.25">
      <c r="A2150">
        <v>2149</v>
      </c>
      <c r="B2150">
        <v>132.727991</v>
      </c>
      <c r="C2150">
        <v>7.5317020000000001</v>
      </c>
      <c r="D2150">
        <v>128.96350699999999</v>
      </c>
      <c r="E2150">
        <v>5.6303609999999997</v>
      </c>
    </row>
    <row r="2151" spans="1:9" x14ac:dyDescent="0.25">
      <c r="A2151">
        <v>2150</v>
      </c>
      <c r="B2151">
        <v>132.732325</v>
      </c>
      <c r="C2151">
        <v>7.5503090000000004</v>
      </c>
      <c r="D2151">
        <v>128.84912700000001</v>
      </c>
      <c r="E2151">
        <v>5.6109280000000004</v>
      </c>
    </row>
    <row r="2152" spans="1:9" x14ac:dyDescent="0.25">
      <c r="A2152">
        <v>2151</v>
      </c>
      <c r="B2152">
        <v>132.788096</v>
      </c>
      <c r="C2152">
        <v>7.5952060000000001</v>
      </c>
    </row>
    <row r="2153" spans="1:9" x14ac:dyDescent="0.25">
      <c r="A2153">
        <v>2152</v>
      </c>
      <c r="B2153">
        <v>132.763811</v>
      </c>
      <c r="C2153">
        <v>7.5167529999999996</v>
      </c>
    </row>
    <row r="2154" spans="1:9" x14ac:dyDescent="0.25">
      <c r="A2154">
        <v>2153</v>
      </c>
      <c r="B2154">
        <v>132.709902</v>
      </c>
      <c r="C2154">
        <v>7.6117530000000002</v>
      </c>
    </row>
    <row r="2155" spans="1:9" x14ac:dyDescent="0.25">
      <c r="A2155">
        <v>2154</v>
      </c>
      <c r="F2155">
        <v>133.628557</v>
      </c>
      <c r="G2155">
        <v>7.9981960000000001</v>
      </c>
      <c r="H2155">
        <v>133.43525900000003</v>
      </c>
      <c r="I2155">
        <v>4.4262370000000004</v>
      </c>
    </row>
    <row r="2156" spans="1:9" x14ac:dyDescent="0.25">
      <c r="A2156">
        <v>2155</v>
      </c>
      <c r="F2156">
        <v>133.61577800000001</v>
      </c>
      <c r="G2156">
        <v>8.0099490000000007</v>
      </c>
      <c r="H2156">
        <v>133.443712</v>
      </c>
      <c r="I2156">
        <v>4.4722169999999997</v>
      </c>
    </row>
    <row r="2157" spans="1:9" x14ac:dyDescent="0.25">
      <c r="A2157">
        <v>2156</v>
      </c>
      <c r="F2157">
        <v>133.60835500000002</v>
      </c>
      <c r="G2157">
        <v>7.9465459999999997</v>
      </c>
      <c r="H2157">
        <v>133.422686</v>
      </c>
      <c r="I2157">
        <v>4.4608759999999998</v>
      </c>
    </row>
    <row r="2158" spans="1:9" x14ac:dyDescent="0.25">
      <c r="A2158">
        <v>2157</v>
      </c>
      <c r="F2158">
        <v>133.642473</v>
      </c>
      <c r="G2158">
        <v>7.9234530000000003</v>
      </c>
      <c r="H2158">
        <v>133.42727100000002</v>
      </c>
      <c r="I2158">
        <v>4.4339180000000002</v>
      </c>
    </row>
    <row r="2159" spans="1:9" x14ac:dyDescent="0.25">
      <c r="A2159">
        <v>2158</v>
      </c>
      <c r="F2159">
        <v>133.64273300000002</v>
      </c>
      <c r="G2159">
        <v>7.9532480000000003</v>
      </c>
      <c r="H2159">
        <v>133.424181</v>
      </c>
      <c r="I2159">
        <v>4.4297420000000001</v>
      </c>
    </row>
    <row r="2160" spans="1:9" x14ac:dyDescent="0.25">
      <c r="A2160">
        <v>2159</v>
      </c>
      <c r="F2160">
        <v>133.667528</v>
      </c>
      <c r="G2160">
        <v>8.0111340000000002</v>
      </c>
      <c r="H2160">
        <v>133.43953900000002</v>
      </c>
      <c r="I2160">
        <v>4.4249489999999998</v>
      </c>
    </row>
    <row r="2161" spans="1:9" x14ac:dyDescent="0.25">
      <c r="A2161">
        <v>2160</v>
      </c>
      <c r="F2161">
        <v>133.66768100000002</v>
      </c>
      <c r="G2161">
        <v>7.982062</v>
      </c>
      <c r="H2161">
        <v>133.39732600000002</v>
      </c>
      <c r="I2161">
        <v>4.477887</v>
      </c>
    </row>
    <row r="2162" spans="1:9" x14ac:dyDescent="0.25">
      <c r="A2162">
        <v>2161</v>
      </c>
      <c r="F2162">
        <v>133.628557</v>
      </c>
      <c r="G2162">
        <v>7.9981960000000001</v>
      </c>
      <c r="H2162">
        <v>133.43525900000003</v>
      </c>
      <c r="I2162">
        <v>4.4262370000000004</v>
      </c>
    </row>
    <row r="2163" spans="1:9" x14ac:dyDescent="0.25">
      <c r="A2163">
        <v>2162</v>
      </c>
    </row>
    <row r="2164" spans="1:9" x14ac:dyDescent="0.25">
      <c r="A2164">
        <v>2163</v>
      </c>
    </row>
    <row r="2165" spans="1:9" x14ac:dyDescent="0.25">
      <c r="A2165">
        <v>2164</v>
      </c>
    </row>
    <row r="2166" spans="1:9" x14ac:dyDescent="0.25">
      <c r="A2166">
        <v>2165</v>
      </c>
    </row>
    <row r="2167" spans="1:9" x14ac:dyDescent="0.25">
      <c r="A2167">
        <v>2166</v>
      </c>
    </row>
    <row r="2168" spans="1:9" x14ac:dyDescent="0.25">
      <c r="A2168">
        <v>2167</v>
      </c>
    </row>
    <row r="2169" spans="1:9" x14ac:dyDescent="0.25">
      <c r="A2169">
        <v>2168</v>
      </c>
      <c r="D2169">
        <v>163.38966500000001</v>
      </c>
      <c r="E2169">
        <v>7.1350959999999999</v>
      </c>
    </row>
    <row r="2170" spans="1:9" x14ac:dyDescent="0.25">
      <c r="A2170">
        <v>2169</v>
      </c>
      <c r="D2170">
        <v>163.35900800000002</v>
      </c>
      <c r="E2170">
        <v>7.1301990000000002</v>
      </c>
    </row>
    <row r="2171" spans="1:9" x14ac:dyDescent="0.25">
      <c r="A2171">
        <v>2170</v>
      </c>
      <c r="D2171">
        <v>163.386247</v>
      </c>
      <c r="E2171">
        <v>7.1361670000000004</v>
      </c>
    </row>
    <row r="2172" spans="1:9" x14ac:dyDescent="0.25">
      <c r="A2172">
        <v>2171</v>
      </c>
      <c r="B2172">
        <v>167.77477199999998</v>
      </c>
      <c r="C2172">
        <v>8.675948</v>
      </c>
      <c r="D2172">
        <v>163.39155299999999</v>
      </c>
      <c r="E2172">
        <v>7.1215780000000004</v>
      </c>
    </row>
    <row r="2173" spans="1:9" x14ac:dyDescent="0.25">
      <c r="A2173">
        <v>2172</v>
      </c>
      <c r="B2173">
        <v>167.77023200000002</v>
      </c>
      <c r="C2173">
        <v>8.6362629999999996</v>
      </c>
      <c r="D2173">
        <v>163.352529</v>
      </c>
      <c r="E2173">
        <v>7.1220879999999998</v>
      </c>
    </row>
    <row r="2174" spans="1:9" x14ac:dyDescent="0.25">
      <c r="A2174">
        <v>2173</v>
      </c>
      <c r="B2174">
        <v>167.78793300000001</v>
      </c>
      <c r="C2174">
        <v>8.6364160000000005</v>
      </c>
      <c r="D2174">
        <v>163.33431899999999</v>
      </c>
      <c r="E2174">
        <v>7.0279239999999996</v>
      </c>
    </row>
    <row r="2175" spans="1:9" x14ac:dyDescent="0.25">
      <c r="A2175">
        <v>2174</v>
      </c>
      <c r="B2175">
        <v>167.75819300000001</v>
      </c>
      <c r="C2175">
        <v>8.6433020000000003</v>
      </c>
      <c r="D2175">
        <v>163.38966500000001</v>
      </c>
      <c r="E2175">
        <v>7.1350959999999999</v>
      </c>
    </row>
    <row r="2176" spans="1:9" x14ac:dyDescent="0.25">
      <c r="A2176">
        <v>2175</v>
      </c>
      <c r="B2176">
        <v>167.72631200000001</v>
      </c>
      <c r="C2176">
        <v>8.6408529999999999</v>
      </c>
    </row>
    <row r="2177" spans="1:9" x14ac:dyDescent="0.25">
      <c r="A2177">
        <v>2176</v>
      </c>
      <c r="B2177">
        <v>167.72462999999999</v>
      </c>
      <c r="C2177">
        <v>8.6566150000000004</v>
      </c>
    </row>
    <row r="2178" spans="1:9" x14ac:dyDescent="0.25">
      <c r="A2178">
        <v>2177</v>
      </c>
      <c r="B2178">
        <v>167.77477199999998</v>
      </c>
      <c r="C2178">
        <v>8.675948</v>
      </c>
    </row>
    <row r="2179" spans="1:9" x14ac:dyDescent="0.25">
      <c r="A2179">
        <v>2178</v>
      </c>
      <c r="B2179">
        <v>167.77477199999998</v>
      </c>
      <c r="C2179">
        <v>8.675948</v>
      </c>
      <c r="F2179">
        <v>168.11057</v>
      </c>
      <c r="G2179">
        <v>9.6382989999999999</v>
      </c>
    </row>
    <row r="2180" spans="1:9" x14ac:dyDescent="0.25">
      <c r="A2180">
        <v>2179</v>
      </c>
      <c r="F2180">
        <v>168.148776</v>
      </c>
      <c r="G2180">
        <v>9.5823929999999997</v>
      </c>
      <c r="H2180">
        <v>168.889949</v>
      </c>
      <c r="I2180">
        <v>6.345974</v>
      </c>
    </row>
    <row r="2181" spans="1:9" x14ac:dyDescent="0.25">
      <c r="A2181">
        <v>2180</v>
      </c>
      <c r="F2181">
        <v>168.129954</v>
      </c>
      <c r="G2181">
        <v>9.6144259999999999</v>
      </c>
      <c r="H2181">
        <v>168.94906900000001</v>
      </c>
      <c r="I2181">
        <v>6.3300090000000004</v>
      </c>
    </row>
    <row r="2182" spans="1:9" x14ac:dyDescent="0.25">
      <c r="A2182">
        <v>2181</v>
      </c>
      <c r="F2182">
        <v>168.11260900000002</v>
      </c>
      <c r="G2182">
        <v>9.6175370000000004</v>
      </c>
      <c r="H2182">
        <v>168.901017</v>
      </c>
      <c r="I2182">
        <v>6.3227650000000004</v>
      </c>
    </row>
    <row r="2183" spans="1:9" x14ac:dyDescent="0.25">
      <c r="A2183">
        <v>2182</v>
      </c>
      <c r="F2183">
        <v>168.134647</v>
      </c>
      <c r="G2183">
        <v>9.594125</v>
      </c>
      <c r="H2183">
        <v>168.87581699999998</v>
      </c>
      <c r="I2183">
        <v>6.3078190000000003</v>
      </c>
    </row>
    <row r="2184" spans="1:9" x14ac:dyDescent="0.25">
      <c r="A2184">
        <v>2183</v>
      </c>
      <c r="F2184">
        <v>168.06761900000001</v>
      </c>
      <c r="G2184">
        <v>9.6057039999999994</v>
      </c>
      <c r="H2184">
        <v>168.878829</v>
      </c>
      <c r="I2184">
        <v>6.3060850000000004</v>
      </c>
    </row>
    <row r="2185" spans="1:9" x14ac:dyDescent="0.25">
      <c r="A2185">
        <v>2184</v>
      </c>
      <c r="F2185">
        <v>168.02987200000001</v>
      </c>
      <c r="G2185">
        <v>9.6330449999999992</v>
      </c>
      <c r="H2185">
        <v>168.87760300000002</v>
      </c>
      <c r="I2185">
        <v>6.2966480000000002</v>
      </c>
    </row>
    <row r="2186" spans="1:9" x14ac:dyDescent="0.25">
      <c r="A2186">
        <v>2185</v>
      </c>
      <c r="F2186">
        <v>168.05705900000001</v>
      </c>
      <c r="G2186">
        <v>9.6324330000000007</v>
      </c>
      <c r="H2186">
        <v>168.878062</v>
      </c>
      <c r="I2186">
        <v>6.2804270000000004</v>
      </c>
    </row>
    <row r="2187" spans="1:9" x14ac:dyDescent="0.25">
      <c r="A2187">
        <v>2186</v>
      </c>
      <c r="F2187">
        <v>168.11057</v>
      </c>
      <c r="G2187">
        <v>9.6382989999999999</v>
      </c>
      <c r="H2187">
        <v>168.889949</v>
      </c>
      <c r="I2187">
        <v>6.345974</v>
      </c>
    </row>
    <row r="2188" spans="1:9" x14ac:dyDescent="0.25">
      <c r="A2188">
        <v>2187</v>
      </c>
    </row>
    <row r="2189" spans="1:9" x14ac:dyDescent="0.25">
      <c r="A2189">
        <v>2188</v>
      </c>
      <c r="D2189">
        <v>189.726428</v>
      </c>
      <c r="E2189">
        <v>6.6096950000000003</v>
      </c>
    </row>
    <row r="2190" spans="1:9" x14ac:dyDescent="0.25">
      <c r="A2190">
        <v>2189</v>
      </c>
      <c r="D2190">
        <v>189.867007</v>
      </c>
      <c r="E2190">
        <v>6.6675399999999998</v>
      </c>
    </row>
    <row r="2191" spans="1:9" x14ac:dyDescent="0.25">
      <c r="A2191">
        <v>2190</v>
      </c>
      <c r="D2191">
        <v>189.79120900000001</v>
      </c>
      <c r="E2191">
        <v>6.6321389999999996</v>
      </c>
    </row>
    <row r="2192" spans="1:9" x14ac:dyDescent="0.25">
      <c r="A2192">
        <v>2191</v>
      </c>
      <c r="D2192">
        <v>189.79304400000001</v>
      </c>
      <c r="E2192">
        <v>6.6259670000000002</v>
      </c>
    </row>
    <row r="2193" spans="1:9" x14ac:dyDescent="0.25">
      <c r="A2193">
        <v>2192</v>
      </c>
      <c r="D2193">
        <v>189.75560300000001</v>
      </c>
      <c r="E2193">
        <v>6.6189790000000004</v>
      </c>
    </row>
    <row r="2194" spans="1:9" x14ac:dyDescent="0.25">
      <c r="A2194">
        <v>2193</v>
      </c>
      <c r="B2194">
        <v>196.017718</v>
      </c>
      <c r="C2194">
        <v>7.8607610000000001</v>
      </c>
      <c r="D2194">
        <v>189.73310800000002</v>
      </c>
      <c r="E2194">
        <v>6.5757219999999998</v>
      </c>
    </row>
    <row r="2195" spans="1:9" x14ac:dyDescent="0.25">
      <c r="A2195">
        <v>2194</v>
      </c>
      <c r="B2195">
        <v>196.03562099999999</v>
      </c>
      <c r="C2195">
        <v>7.7880719999999997</v>
      </c>
      <c r="D2195">
        <v>189.75738799999999</v>
      </c>
      <c r="E2195">
        <v>6.5908720000000001</v>
      </c>
    </row>
    <row r="2196" spans="1:9" x14ac:dyDescent="0.25">
      <c r="A2196">
        <v>2195</v>
      </c>
      <c r="B2196">
        <v>196.01266800000002</v>
      </c>
      <c r="C2196">
        <v>7.8520890000000003</v>
      </c>
      <c r="D2196">
        <v>189.732955</v>
      </c>
      <c r="E2196">
        <v>6.5879139999999996</v>
      </c>
    </row>
    <row r="2197" spans="1:9" x14ac:dyDescent="0.25">
      <c r="A2197">
        <v>2196</v>
      </c>
      <c r="B2197">
        <v>196.03016600000001</v>
      </c>
      <c r="C2197">
        <v>7.8379599999999998</v>
      </c>
      <c r="D2197">
        <v>189.726428</v>
      </c>
      <c r="E2197">
        <v>6.6096950000000003</v>
      </c>
    </row>
    <row r="2198" spans="1:9" x14ac:dyDescent="0.25">
      <c r="A2198">
        <v>2197</v>
      </c>
      <c r="B2198">
        <v>196.000629</v>
      </c>
      <c r="C2198">
        <v>7.8511709999999999</v>
      </c>
    </row>
    <row r="2199" spans="1:9" x14ac:dyDescent="0.25">
      <c r="A2199">
        <v>2198</v>
      </c>
      <c r="B2199">
        <v>196.01562799999999</v>
      </c>
      <c r="C2199">
        <v>7.8146990000000001</v>
      </c>
    </row>
    <row r="2200" spans="1:9" x14ac:dyDescent="0.25">
      <c r="A2200">
        <v>2199</v>
      </c>
      <c r="B2200">
        <v>196.02118999999999</v>
      </c>
      <c r="C2200">
        <v>7.8055680000000001</v>
      </c>
    </row>
    <row r="2201" spans="1:9" x14ac:dyDescent="0.25">
      <c r="A2201">
        <v>2200</v>
      </c>
      <c r="B2201">
        <v>196.017718</v>
      </c>
      <c r="C2201">
        <v>7.8607610000000001</v>
      </c>
    </row>
    <row r="2202" spans="1:9" x14ac:dyDescent="0.25">
      <c r="A2202">
        <v>2201</v>
      </c>
      <c r="F2202">
        <v>196.77143799999999</v>
      </c>
      <c r="G2202">
        <v>8.4777240000000003</v>
      </c>
      <c r="H2202">
        <v>196.54908699999999</v>
      </c>
      <c r="I2202">
        <v>4.8157829999999997</v>
      </c>
    </row>
    <row r="2203" spans="1:9" x14ac:dyDescent="0.25">
      <c r="A2203">
        <v>2202</v>
      </c>
      <c r="F2203">
        <v>196.79153700000001</v>
      </c>
      <c r="G2203">
        <v>8.4299780000000002</v>
      </c>
      <c r="H2203">
        <v>196.62417500000001</v>
      </c>
      <c r="I2203">
        <v>4.8000210000000001</v>
      </c>
    </row>
    <row r="2204" spans="1:9" x14ac:dyDescent="0.25">
      <c r="A2204">
        <v>2203</v>
      </c>
      <c r="F2204">
        <v>196.80449200000001</v>
      </c>
      <c r="G2204">
        <v>8.4619110000000006</v>
      </c>
      <c r="H2204">
        <v>196.59188399999999</v>
      </c>
      <c r="I2204">
        <v>4.8009389999999996</v>
      </c>
    </row>
    <row r="2205" spans="1:9" x14ac:dyDescent="0.25">
      <c r="A2205">
        <v>2204</v>
      </c>
      <c r="F2205">
        <v>196.80454600000002</v>
      </c>
      <c r="G2205">
        <v>8.4774180000000001</v>
      </c>
      <c r="H2205">
        <v>196.557658</v>
      </c>
      <c r="I2205">
        <v>4.809355</v>
      </c>
    </row>
    <row r="2206" spans="1:9" x14ac:dyDescent="0.25">
      <c r="A2206">
        <v>2205</v>
      </c>
      <c r="F2206">
        <v>196.788016</v>
      </c>
      <c r="G2206">
        <v>8.4919049999999991</v>
      </c>
      <c r="H2206">
        <v>196.60275200000001</v>
      </c>
      <c r="I2206">
        <v>4.770435</v>
      </c>
    </row>
    <row r="2207" spans="1:9" x14ac:dyDescent="0.25">
      <c r="A2207">
        <v>2206</v>
      </c>
      <c r="F2207">
        <v>196.79612700000001</v>
      </c>
      <c r="G2207">
        <v>8.4804790000000008</v>
      </c>
      <c r="H2207">
        <v>196.59428300000002</v>
      </c>
      <c r="I2207">
        <v>4.7857380000000003</v>
      </c>
    </row>
    <row r="2208" spans="1:9" x14ac:dyDescent="0.25">
      <c r="A2208">
        <v>2207</v>
      </c>
      <c r="F2208">
        <v>196.788783</v>
      </c>
      <c r="G2208">
        <v>8.432836</v>
      </c>
      <c r="H2208">
        <v>196.59662500000002</v>
      </c>
      <c r="I2208">
        <v>4.7692620000000003</v>
      </c>
    </row>
    <row r="2209" spans="1:9" x14ac:dyDescent="0.25">
      <c r="A2209">
        <v>2208</v>
      </c>
      <c r="F2209">
        <v>196.75955500000001</v>
      </c>
      <c r="G2209">
        <v>8.3805499999999995</v>
      </c>
      <c r="H2209">
        <v>196.62616300000002</v>
      </c>
      <c r="I2209">
        <v>4.7712510000000004</v>
      </c>
    </row>
    <row r="2210" spans="1:9" x14ac:dyDescent="0.25">
      <c r="A2210">
        <v>2209</v>
      </c>
      <c r="F2210">
        <v>196.77143799999999</v>
      </c>
      <c r="G2210">
        <v>8.4777240000000003</v>
      </c>
      <c r="H2210">
        <v>196.54908699999999</v>
      </c>
      <c r="I2210">
        <v>4.8157829999999997</v>
      </c>
    </row>
    <row r="2211" spans="1:9" x14ac:dyDescent="0.25">
      <c r="A2211">
        <v>2210</v>
      </c>
    </row>
    <row r="2212" spans="1:9" x14ac:dyDescent="0.25">
      <c r="A2212">
        <v>2211</v>
      </c>
    </row>
    <row r="2213" spans="1:9" x14ac:dyDescent="0.25">
      <c r="A2213">
        <v>2212</v>
      </c>
      <c r="D2213">
        <v>217.41572199999999</v>
      </c>
      <c r="E2213">
        <v>6.028041</v>
      </c>
    </row>
    <row r="2214" spans="1:9" x14ac:dyDescent="0.25">
      <c r="A2214">
        <v>2213</v>
      </c>
      <c r="D2214">
        <v>217.41572199999999</v>
      </c>
      <c r="E2214">
        <v>6.028041</v>
      </c>
    </row>
    <row r="2215" spans="1:9" x14ac:dyDescent="0.25">
      <c r="A2215">
        <v>2214</v>
      </c>
      <c r="D2215">
        <v>217.41572199999999</v>
      </c>
      <c r="E2215">
        <v>6.028041</v>
      </c>
    </row>
    <row r="2216" spans="1:9" x14ac:dyDescent="0.25">
      <c r="A2216">
        <v>2215</v>
      </c>
      <c r="D2216">
        <v>217.41572199999999</v>
      </c>
      <c r="E2216">
        <v>6.028041</v>
      </c>
    </row>
    <row r="2217" spans="1:9" x14ac:dyDescent="0.25">
      <c r="A2217">
        <v>2216</v>
      </c>
      <c r="D2217">
        <v>217.41572199999999</v>
      </c>
      <c r="E2217">
        <v>6.028041</v>
      </c>
    </row>
    <row r="2218" spans="1:9" x14ac:dyDescent="0.25">
      <c r="A2218">
        <v>2217</v>
      </c>
      <c r="D2218">
        <v>217.41572199999999</v>
      </c>
      <c r="E2218">
        <v>6.028041</v>
      </c>
    </row>
    <row r="2219" spans="1:9" x14ac:dyDescent="0.25">
      <c r="A2219">
        <v>2218</v>
      </c>
      <c r="B2219">
        <v>222.55077399999999</v>
      </c>
      <c r="C2219">
        <v>7.5834539999999997</v>
      </c>
      <c r="D2219">
        <v>217.41572199999999</v>
      </c>
      <c r="E2219">
        <v>6.028041</v>
      </c>
    </row>
    <row r="2220" spans="1:9" x14ac:dyDescent="0.25">
      <c r="A2220">
        <v>2219</v>
      </c>
      <c r="B2220">
        <v>222.543609</v>
      </c>
      <c r="C2220">
        <v>7.5628349999999998</v>
      </c>
      <c r="D2220">
        <v>217.41572199999999</v>
      </c>
      <c r="E2220">
        <v>6.028041</v>
      </c>
    </row>
    <row r="2221" spans="1:9" x14ac:dyDescent="0.25">
      <c r="A2221">
        <v>2220</v>
      </c>
      <c r="B2221">
        <v>222.55067</v>
      </c>
      <c r="C2221">
        <v>7.5789689999999998</v>
      </c>
      <c r="D2221">
        <v>217.41572199999999</v>
      </c>
      <c r="E2221">
        <v>6.028041</v>
      </c>
    </row>
    <row r="2222" spans="1:9" x14ac:dyDescent="0.25">
      <c r="A2222">
        <v>2221</v>
      </c>
      <c r="B2222">
        <v>222.56371100000001</v>
      </c>
      <c r="C2222">
        <v>7.5440209999999999</v>
      </c>
    </row>
    <row r="2223" spans="1:9" x14ac:dyDescent="0.25">
      <c r="A2223">
        <v>2222</v>
      </c>
      <c r="B2223">
        <v>222.540413</v>
      </c>
      <c r="C2223">
        <v>7.5357209999999997</v>
      </c>
    </row>
    <row r="2224" spans="1:9" x14ac:dyDescent="0.25">
      <c r="A2224">
        <v>2223</v>
      </c>
      <c r="B2224">
        <v>222.50164999999998</v>
      </c>
      <c r="C2224">
        <v>7.41134</v>
      </c>
    </row>
    <row r="2225" spans="1:9" x14ac:dyDescent="0.25">
      <c r="A2225">
        <v>2224</v>
      </c>
      <c r="B2225">
        <v>222.55077399999999</v>
      </c>
      <c r="C2225">
        <v>7.5834539999999997</v>
      </c>
    </row>
    <row r="2226" spans="1:9" x14ac:dyDescent="0.25">
      <c r="A2226">
        <v>2225</v>
      </c>
    </row>
    <row r="2227" spans="1:9" x14ac:dyDescent="0.25">
      <c r="A2227">
        <v>2226</v>
      </c>
      <c r="F2227">
        <v>224.14391699999999</v>
      </c>
      <c r="G2227">
        <v>8.4865469999999998</v>
      </c>
      <c r="H2227">
        <v>223.79633999999999</v>
      </c>
      <c r="I2227">
        <v>5.3596909999999998</v>
      </c>
    </row>
    <row r="2228" spans="1:9" x14ac:dyDescent="0.25">
      <c r="A2228">
        <v>2227</v>
      </c>
      <c r="F2228">
        <v>224.18855600000001</v>
      </c>
      <c r="G2228">
        <v>8.4944849999999992</v>
      </c>
      <c r="H2228">
        <v>223.781701</v>
      </c>
      <c r="I2228">
        <v>5.3205669999999996</v>
      </c>
    </row>
    <row r="2229" spans="1:9" x14ac:dyDescent="0.25">
      <c r="A2229">
        <v>2228</v>
      </c>
      <c r="F2229">
        <v>224.16154699999998</v>
      </c>
      <c r="G2229">
        <v>8.4596909999999994</v>
      </c>
      <c r="H2229">
        <v>223.75237100000001</v>
      </c>
      <c r="I2229">
        <v>5.3294329999999999</v>
      </c>
    </row>
    <row r="2230" spans="1:9" x14ac:dyDescent="0.25">
      <c r="A2230">
        <v>2229</v>
      </c>
      <c r="F2230">
        <v>224.121959</v>
      </c>
      <c r="G2230">
        <v>8.4711859999999994</v>
      </c>
      <c r="H2230">
        <v>223.75886700000001</v>
      </c>
      <c r="I2230">
        <v>5.2971649999999997</v>
      </c>
    </row>
    <row r="2231" spans="1:9" x14ac:dyDescent="0.25">
      <c r="A2231">
        <v>2230</v>
      </c>
      <c r="F2231">
        <v>224.105051</v>
      </c>
      <c r="G2231">
        <v>8.4409799999999997</v>
      </c>
      <c r="H2231">
        <v>223.75840199999999</v>
      </c>
      <c r="I2231">
        <v>5.2808760000000001</v>
      </c>
    </row>
    <row r="2232" spans="1:9" x14ac:dyDescent="0.25">
      <c r="A2232">
        <v>2231</v>
      </c>
      <c r="F2232">
        <v>224.053145</v>
      </c>
      <c r="G2232">
        <v>8.4857220000000009</v>
      </c>
      <c r="H2232">
        <v>223.68329900000001</v>
      </c>
      <c r="I2232">
        <v>5.2881960000000001</v>
      </c>
    </row>
    <row r="2233" spans="1:9" x14ac:dyDescent="0.25">
      <c r="A2233">
        <v>2232</v>
      </c>
      <c r="F2233">
        <v>224.04020600000001</v>
      </c>
      <c r="G2233">
        <v>8.5061859999999996</v>
      </c>
      <c r="H2233">
        <v>223.636031</v>
      </c>
      <c r="I2233">
        <v>5.2802059999999997</v>
      </c>
    </row>
    <row r="2234" spans="1:9" x14ac:dyDescent="0.25">
      <c r="A2234">
        <v>2233</v>
      </c>
      <c r="D2234">
        <v>240.04989699999999</v>
      </c>
      <c r="E2234">
        <v>6.1596390000000003</v>
      </c>
      <c r="F2234">
        <v>224.02283499999999</v>
      </c>
      <c r="G2234">
        <v>8.5810829999999996</v>
      </c>
      <c r="H2234">
        <v>223.64319599999999</v>
      </c>
      <c r="I2234">
        <v>5.2280420000000003</v>
      </c>
    </row>
    <row r="2235" spans="1:9" x14ac:dyDescent="0.25">
      <c r="A2235">
        <v>2234</v>
      </c>
      <c r="D2235">
        <v>240.02469199999999</v>
      </c>
      <c r="E2235">
        <v>6.2061859999999998</v>
      </c>
      <c r="F2235">
        <v>224.14391699999999</v>
      </c>
      <c r="G2235">
        <v>8.4865469999999998</v>
      </c>
      <c r="H2235">
        <v>223.79633999999999</v>
      </c>
      <c r="I2235">
        <v>5.3596909999999998</v>
      </c>
    </row>
    <row r="2236" spans="1:9" x14ac:dyDescent="0.25">
      <c r="A2236">
        <v>2235</v>
      </c>
      <c r="D2236">
        <v>240.07412299999999</v>
      </c>
      <c r="E2236">
        <v>6.2180929999999996</v>
      </c>
      <c r="F2236">
        <v>224.14391699999999</v>
      </c>
      <c r="G2236">
        <v>8.4865469999999998</v>
      </c>
      <c r="H2236">
        <v>223.79633999999999</v>
      </c>
      <c r="I2236">
        <v>5.3596909999999998</v>
      </c>
    </row>
    <row r="2237" spans="1:9" x14ac:dyDescent="0.25">
      <c r="A2237">
        <v>2236</v>
      </c>
      <c r="D2237">
        <v>240.00154800000001</v>
      </c>
      <c r="E2237">
        <v>6.1597419999999996</v>
      </c>
    </row>
    <row r="2238" spans="1:9" x14ac:dyDescent="0.25">
      <c r="A2238">
        <v>2237</v>
      </c>
      <c r="D2238">
        <v>240.019384</v>
      </c>
      <c r="E2238">
        <v>6.1512890000000002</v>
      </c>
    </row>
    <row r="2239" spans="1:9" x14ac:dyDescent="0.25">
      <c r="A2239">
        <v>2238</v>
      </c>
      <c r="B2239">
        <v>245.41747599999999</v>
      </c>
      <c r="C2239">
        <v>8.4441760000000006</v>
      </c>
      <c r="D2239">
        <v>240.056804</v>
      </c>
      <c r="E2239">
        <v>6.1527320000000003</v>
      </c>
    </row>
    <row r="2240" spans="1:9" x14ac:dyDescent="0.25">
      <c r="A2240">
        <v>2239</v>
      </c>
      <c r="B2240">
        <v>245.49309099999999</v>
      </c>
      <c r="C2240">
        <v>8.4027840000000005</v>
      </c>
      <c r="D2240">
        <v>240.06123700000001</v>
      </c>
      <c r="E2240">
        <v>6.153454</v>
      </c>
    </row>
    <row r="2241" spans="1:9" x14ac:dyDescent="0.25">
      <c r="A2241">
        <v>2240</v>
      </c>
      <c r="B2241">
        <v>245.47649699999999</v>
      </c>
      <c r="C2241">
        <v>8.4181439999999998</v>
      </c>
      <c r="D2241">
        <v>240.04252700000001</v>
      </c>
      <c r="E2241">
        <v>6.157165</v>
      </c>
    </row>
    <row r="2242" spans="1:9" x14ac:dyDescent="0.25">
      <c r="A2242">
        <v>2241</v>
      </c>
      <c r="B2242">
        <v>245.453147</v>
      </c>
      <c r="C2242">
        <v>8.4386609999999997</v>
      </c>
      <c r="D2242">
        <v>240.06706399999999</v>
      </c>
      <c r="E2242">
        <v>6.1621129999999997</v>
      </c>
    </row>
    <row r="2243" spans="1:9" x14ac:dyDescent="0.25">
      <c r="A2243">
        <v>2242</v>
      </c>
      <c r="B2243">
        <v>245.45303999999999</v>
      </c>
      <c r="C2243">
        <v>8.4238149999999994</v>
      </c>
      <c r="D2243">
        <v>240.08958899999999</v>
      </c>
      <c r="E2243">
        <v>6.1834020000000001</v>
      </c>
    </row>
    <row r="2244" spans="1:9" x14ac:dyDescent="0.25">
      <c r="A2244">
        <v>2243</v>
      </c>
      <c r="B2244">
        <v>245.449073</v>
      </c>
      <c r="C2244">
        <v>8.4240209999999998</v>
      </c>
      <c r="D2244">
        <v>240.04989699999999</v>
      </c>
      <c r="E2244">
        <v>6.1596390000000003</v>
      </c>
    </row>
    <row r="2245" spans="1:9" x14ac:dyDescent="0.25">
      <c r="A2245">
        <v>2244</v>
      </c>
      <c r="B2245">
        <v>245.47618800000001</v>
      </c>
      <c r="C2245">
        <v>8.4255669999999991</v>
      </c>
    </row>
    <row r="2246" spans="1:9" x14ac:dyDescent="0.25">
      <c r="A2246">
        <v>2245</v>
      </c>
      <c r="B2246">
        <v>245.500621</v>
      </c>
      <c r="C2246">
        <v>8.4463919999999995</v>
      </c>
    </row>
    <row r="2247" spans="1:9" x14ac:dyDescent="0.25">
      <c r="A2247">
        <v>2246</v>
      </c>
      <c r="B2247">
        <v>245.44917599999999</v>
      </c>
      <c r="C2247">
        <v>8.4676799999999997</v>
      </c>
    </row>
    <row r="2248" spans="1:9" x14ac:dyDescent="0.25">
      <c r="A2248">
        <v>2247</v>
      </c>
      <c r="B2248">
        <v>245.48453799999999</v>
      </c>
      <c r="C2248">
        <v>8.457217</v>
      </c>
    </row>
    <row r="2249" spans="1:9" x14ac:dyDescent="0.25">
      <c r="A2249">
        <v>2248</v>
      </c>
      <c r="B2249">
        <v>245.41747599999999</v>
      </c>
      <c r="C2249">
        <v>8.4441760000000006</v>
      </c>
    </row>
    <row r="2250" spans="1:9" x14ac:dyDescent="0.25">
      <c r="A2250">
        <v>2249</v>
      </c>
      <c r="B2250">
        <v>245.41747599999999</v>
      </c>
      <c r="C2250">
        <v>8.4441760000000006</v>
      </c>
      <c r="H2250">
        <v>245.02443199999999</v>
      </c>
      <c r="I2250">
        <v>5.6938659999999999</v>
      </c>
    </row>
    <row r="2251" spans="1:9" x14ac:dyDescent="0.25">
      <c r="A2251">
        <v>2250</v>
      </c>
      <c r="F2251">
        <v>245.70757599999999</v>
      </c>
      <c r="G2251">
        <v>9.6580929999999992</v>
      </c>
      <c r="H2251">
        <v>245.02443199999999</v>
      </c>
      <c r="I2251">
        <v>5.6938659999999999</v>
      </c>
    </row>
    <row r="2252" spans="1:9" x14ac:dyDescent="0.25">
      <c r="A2252">
        <v>2251</v>
      </c>
      <c r="F2252">
        <v>245.75154800000001</v>
      </c>
      <c r="G2252">
        <v>9.6762370000000004</v>
      </c>
      <c r="H2252">
        <v>245.046031</v>
      </c>
      <c r="I2252">
        <v>5.710515</v>
      </c>
    </row>
    <row r="2253" spans="1:9" x14ac:dyDescent="0.25">
      <c r="A2253">
        <v>2252</v>
      </c>
      <c r="F2253">
        <v>245.740928</v>
      </c>
      <c r="G2253">
        <v>9.6721649999999997</v>
      </c>
      <c r="H2253">
        <v>245.05932899999999</v>
      </c>
      <c r="I2253">
        <v>5.7097939999999996</v>
      </c>
    </row>
    <row r="2254" spans="1:9" x14ac:dyDescent="0.25">
      <c r="A2254">
        <v>2253</v>
      </c>
      <c r="F2254">
        <v>245.74051600000001</v>
      </c>
      <c r="G2254">
        <v>9.6478870000000008</v>
      </c>
      <c r="H2254">
        <v>245.04376500000001</v>
      </c>
      <c r="I2254">
        <v>5.7318559999999996</v>
      </c>
    </row>
    <row r="2255" spans="1:9" x14ac:dyDescent="0.25">
      <c r="A2255">
        <v>2254</v>
      </c>
      <c r="F2255">
        <v>245.73515599999999</v>
      </c>
      <c r="G2255">
        <v>9.6665469999999996</v>
      </c>
      <c r="H2255">
        <v>245.026443</v>
      </c>
      <c r="I2255">
        <v>5.732062</v>
      </c>
    </row>
    <row r="2256" spans="1:9" x14ac:dyDescent="0.25">
      <c r="A2256">
        <v>2255</v>
      </c>
      <c r="F2256">
        <v>245.71396999999999</v>
      </c>
      <c r="G2256">
        <v>9.6710309999999993</v>
      </c>
      <c r="H2256">
        <v>245.03520499999999</v>
      </c>
      <c r="I2256">
        <v>5.7027840000000003</v>
      </c>
    </row>
    <row r="2257" spans="1:9" x14ac:dyDescent="0.25">
      <c r="A2257">
        <v>2256</v>
      </c>
      <c r="F2257">
        <v>245.70427999999998</v>
      </c>
      <c r="G2257">
        <v>9.6514950000000006</v>
      </c>
      <c r="H2257">
        <v>245.04927800000002</v>
      </c>
      <c r="I2257">
        <v>5.70634</v>
      </c>
    </row>
    <row r="2258" spans="1:9" x14ac:dyDescent="0.25">
      <c r="A2258">
        <v>2257</v>
      </c>
      <c r="F2258">
        <v>245.71953500000001</v>
      </c>
      <c r="G2258">
        <v>9.6695869999999999</v>
      </c>
      <c r="H2258">
        <v>245.06494800000002</v>
      </c>
      <c r="I2258">
        <v>5.7002579999999998</v>
      </c>
    </row>
    <row r="2259" spans="1:9" x14ac:dyDescent="0.25">
      <c r="A2259">
        <v>2258</v>
      </c>
      <c r="D2259">
        <v>259.51195799999999</v>
      </c>
      <c r="E2259">
        <v>7.1356190000000002</v>
      </c>
      <c r="F2259">
        <v>245.719123</v>
      </c>
      <c r="G2259">
        <v>9.6688659999999995</v>
      </c>
      <c r="H2259">
        <v>245.076392</v>
      </c>
      <c r="I2259">
        <v>5.7030409999999998</v>
      </c>
    </row>
    <row r="2260" spans="1:9" x14ac:dyDescent="0.25">
      <c r="A2260">
        <v>2259</v>
      </c>
      <c r="D2260">
        <v>259.59644600000001</v>
      </c>
      <c r="E2260">
        <v>7.1175259999999998</v>
      </c>
      <c r="F2260">
        <v>245.71149800000001</v>
      </c>
      <c r="G2260">
        <v>9.6892259999999997</v>
      </c>
      <c r="H2260">
        <v>245.08061900000001</v>
      </c>
      <c r="I2260">
        <v>5.7218559999999998</v>
      </c>
    </row>
    <row r="2261" spans="1:9" x14ac:dyDescent="0.25">
      <c r="A2261">
        <v>2260</v>
      </c>
      <c r="D2261">
        <v>259.58479599999998</v>
      </c>
      <c r="E2261">
        <v>7.1013919999999997</v>
      </c>
      <c r="F2261">
        <v>245.73505299999999</v>
      </c>
      <c r="G2261">
        <v>9.6992259999999995</v>
      </c>
      <c r="H2261">
        <v>245.07536199999998</v>
      </c>
      <c r="I2261">
        <v>5.717422</v>
      </c>
    </row>
    <row r="2262" spans="1:9" x14ac:dyDescent="0.25">
      <c r="A2262">
        <v>2261</v>
      </c>
      <c r="D2262">
        <v>259.58608600000002</v>
      </c>
      <c r="E2262">
        <v>7.1436080000000004</v>
      </c>
      <c r="F2262">
        <v>245.69958800000001</v>
      </c>
      <c r="G2262">
        <v>9.7080409999999997</v>
      </c>
      <c r="H2262">
        <v>245.07299</v>
      </c>
      <c r="I2262">
        <v>5.7075259999999997</v>
      </c>
    </row>
    <row r="2263" spans="1:9" x14ac:dyDescent="0.25">
      <c r="A2263">
        <v>2262</v>
      </c>
      <c r="D2263">
        <v>259.53886699999998</v>
      </c>
      <c r="E2263">
        <v>7.1287630000000002</v>
      </c>
      <c r="F2263">
        <v>245.683044</v>
      </c>
      <c r="G2263">
        <v>9.69665</v>
      </c>
      <c r="H2263">
        <v>245.096496</v>
      </c>
      <c r="I2263">
        <v>5.72201</v>
      </c>
    </row>
    <row r="2264" spans="1:9" x14ac:dyDescent="0.25">
      <c r="A2264">
        <v>2263</v>
      </c>
      <c r="D2264">
        <v>259.56428099999999</v>
      </c>
      <c r="E2264">
        <v>7.1112890000000002</v>
      </c>
      <c r="F2264">
        <v>245.63861</v>
      </c>
      <c r="G2264">
        <v>9.6956190000000007</v>
      </c>
      <c r="H2264">
        <v>245.02443199999999</v>
      </c>
      <c r="I2264">
        <v>5.6938659999999999</v>
      </c>
    </row>
    <row r="2265" spans="1:9" x14ac:dyDescent="0.25">
      <c r="A2265">
        <v>2264</v>
      </c>
      <c r="D2265">
        <v>259.55227200000002</v>
      </c>
      <c r="E2265">
        <v>7.0635570000000003</v>
      </c>
      <c r="F2265">
        <v>245.65443399999998</v>
      </c>
      <c r="G2265">
        <v>9.7531440000000007</v>
      </c>
    </row>
    <row r="2266" spans="1:9" x14ac:dyDescent="0.25">
      <c r="A2266">
        <v>2265</v>
      </c>
      <c r="D2266">
        <v>259.59247499999998</v>
      </c>
      <c r="E2266">
        <v>7.0817009999999998</v>
      </c>
      <c r="F2266">
        <v>245.70757599999999</v>
      </c>
      <c r="G2266">
        <v>9.6580929999999992</v>
      </c>
    </row>
    <row r="2267" spans="1:9" x14ac:dyDescent="0.25">
      <c r="A2267">
        <v>2266</v>
      </c>
      <c r="B2267">
        <v>263.27742699999999</v>
      </c>
      <c r="C2267">
        <v>9.8767010000000006</v>
      </c>
      <c r="D2267">
        <v>259.58319799999998</v>
      </c>
      <c r="E2267">
        <v>7.0869590000000002</v>
      </c>
    </row>
    <row r="2268" spans="1:9" x14ac:dyDescent="0.25">
      <c r="A2268">
        <v>2267</v>
      </c>
      <c r="B2268">
        <v>263.27742699999999</v>
      </c>
      <c r="C2268">
        <v>9.8767010000000006</v>
      </c>
      <c r="D2268">
        <v>259.58268299999997</v>
      </c>
      <c r="E2268">
        <v>7.0775259999999998</v>
      </c>
    </row>
    <row r="2269" spans="1:9" x14ac:dyDescent="0.25">
      <c r="A2269">
        <v>2268</v>
      </c>
      <c r="B2269">
        <v>263.30257699999999</v>
      </c>
      <c r="C2269">
        <v>9.9576809999999991</v>
      </c>
      <c r="D2269">
        <v>259.54402099999999</v>
      </c>
      <c r="E2269">
        <v>7.0603600000000002</v>
      </c>
    </row>
    <row r="2270" spans="1:9" x14ac:dyDescent="0.25">
      <c r="A2270">
        <v>2269</v>
      </c>
      <c r="B2270">
        <v>263.29046599999998</v>
      </c>
      <c r="C2270">
        <v>9.9306699999999992</v>
      </c>
      <c r="D2270">
        <v>259.509074</v>
      </c>
      <c r="E2270">
        <v>7.090516</v>
      </c>
    </row>
    <row r="2271" spans="1:9" x14ac:dyDescent="0.25">
      <c r="A2271">
        <v>2270</v>
      </c>
      <c r="B2271">
        <v>263.27036199999998</v>
      </c>
      <c r="C2271">
        <v>9.9260830000000002</v>
      </c>
      <c r="D2271">
        <v>259.55639200000002</v>
      </c>
      <c r="E2271">
        <v>7.0814950000000003</v>
      </c>
    </row>
    <row r="2272" spans="1:9" x14ac:dyDescent="0.25">
      <c r="A2272">
        <v>2271</v>
      </c>
      <c r="B2272">
        <v>263.28500300000002</v>
      </c>
      <c r="C2272">
        <v>9.9488140000000005</v>
      </c>
      <c r="D2272">
        <v>259.54726699999998</v>
      </c>
      <c r="E2272">
        <v>7.0707740000000001</v>
      </c>
    </row>
    <row r="2273" spans="1:11" x14ac:dyDescent="0.25">
      <c r="A2273">
        <v>2272</v>
      </c>
      <c r="B2273">
        <v>263.27417700000001</v>
      </c>
      <c r="C2273">
        <v>9.9390719999999995</v>
      </c>
      <c r="D2273">
        <v>259.53634199999999</v>
      </c>
      <c r="E2273">
        <v>7.0623709999999997</v>
      </c>
    </row>
    <row r="2274" spans="1:11" x14ac:dyDescent="0.25">
      <c r="A2274">
        <v>2273</v>
      </c>
      <c r="B2274">
        <v>263.28062</v>
      </c>
      <c r="C2274">
        <v>9.9388660000000009</v>
      </c>
      <c r="D2274">
        <v>259.531341</v>
      </c>
      <c r="E2274">
        <v>7.0930929999999996</v>
      </c>
    </row>
    <row r="2275" spans="1:11" x14ac:dyDescent="0.25">
      <c r="A2275">
        <v>2274</v>
      </c>
      <c r="B2275">
        <v>263.279178</v>
      </c>
      <c r="C2275">
        <v>9.9465470000000007</v>
      </c>
      <c r="D2275">
        <v>259.51195799999999</v>
      </c>
      <c r="E2275">
        <v>7.1356190000000002</v>
      </c>
      <c r="H2275">
        <v>258.82062100000002</v>
      </c>
      <c r="I2275">
        <v>5.8858759999999997</v>
      </c>
    </row>
    <row r="2276" spans="1:11" x14ac:dyDescent="0.25">
      <c r="A2276">
        <v>2275</v>
      </c>
      <c r="B2276">
        <v>263.28185999999999</v>
      </c>
      <c r="C2276">
        <v>9.9536599999999993</v>
      </c>
      <c r="D2276">
        <v>259.51195799999999</v>
      </c>
      <c r="E2276">
        <v>7.1356190000000002</v>
      </c>
      <c r="H2276">
        <v>258.82062100000002</v>
      </c>
      <c r="I2276">
        <v>5.8858759999999997</v>
      </c>
    </row>
    <row r="2277" spans="1:11" x14ac:dyDescent="0.25">
      <c r="A2277">
        <v>2276</v>
      </c>
      <c r="B2277">
        <v>263.25453900000002</v>
      </c>
      <c r="C2277">
        <v>9.9526289999999999</v>
      </c>
      <c r="F2277">
        <v>259.03964200000001</v>
      </c>
      <c r="G2277">
        <v>10.168248</v>
      </c>
      <c r="H2277">
        <v>258.82062100000002</v>
      </c>
      <c r="I2277">
        <v>5.8858759999999997</v>
      </c>
    </row>
    <row r="2278" spans="1:11" x14ac:dyDescent="0.25">
      <c r="A2278">
        <v>2277</v>
      </c>
      <c r="B2278">
        <v>263.27742699999999</v>
      </c>
      <c r="C2278">
        <v>9.8767010000000006</v>
      </c>
      <c r="F2278">
        <v>259.03964200000001</v>
      </c>
      <c r="G2278">
        <v>10.168248</v>
      </c>
      <c r="H2278">
        <v>258.82062100000002</v>
      </c>
      <c r="I2278">
        <v>5.8858759999999997</v>
      </c>
      <c r="J2278">
        <v>235.93366</v>
      </c>
      <c r="K2278">
        <v>14.43299</v>
      </c>
    </row>
    <row r="2279" spans="1:11" x14ac:dyDescent="0.25">
      <c r="A2279">
        <v>2278</v>
      </c>
    </row>
    <row r="2280" spans="1:11" x14ac:dyDescent="0.25">
      <c r="A2280">
        <v>2279</v>
      </c>
    </row>
    <row r="2281" spans="1:11" x14ac:dyDescent="0.25">
      <c r="A2281">
        <v>2280</v>
      </c>
    </row>
    <row r="2282" spans="1:11" x14ac:dyDescent="0.25">
      <c r="A2282">
        <v>2281</v>
      </c>
    </row>
    <row r="2283" spans="1:11" x14ac:dyDescent="0.25">
      <c r="A2283">
        <v>2282</v>
      </c>
    </row>
    <row r="2284" spans="1:11" x14ac:dyDescent="0.25">
      <c r="A2284">
        <v>2283</v>
      </c>
    </row>
    <row r="2285" spans="1:11" x14ac:dyDescent="0.25">
      <c r="A2285">
        <v>2284</v>
      </c>
    </row>
    <row r="2286" spans="1:11" x14ac:dyDescent="0.25">
      <c r="A2286">
        <v>2285</v>
      </c>
    </row>
    <row r="2287" spans="1:11" x14ac:dyDescent="0.25">
      <c r="A2287">
        <v>2286</v>
      </c>
    </row>
    <row r="2288" spans="1:11" x14ac:dyDescent="0.25">
      <c r="A2288">
        <v>2287</v>
      </c>
    </row>
    <row r="2289" spans="1:1" x14ac:dyDescent="0.25">
      <c r="A2289">
        <v>2288</v>
      </c>
    </row>
    <row r="2290" spans="1:1" x14ac:dyDescent="0.25">
      <c r="A2290">
        <v>2289</v>
      </c>
    </row>
    <row r="2291" spans="1:1" x14ac:dyDescent="0.25">
      <c r="A2291">
        <v>2290</v>
      </c>
    </row>
    <row r="2292" spans="1:1" x14ac:dyDescent="0.25">
      <c r="A2292">
        <v>2291</v>
      </c>
    </row>
    <row r="2293" spans="1:1" x14ac:dyDescent="0.25">
      <c r="A2293">
        <v>2292</v>
      </c>
    </row>
    <row r="2294" spans="1:1" x14ac:dyDescent="0.25">
      <c r="A2294">
        <v>2293</v>
      </c>
    </row>
    <row r="2295" spans="1:1" x14ac:dyDescent="0.25">
      <c r="A2295">
        <v>2294</v>
      </c>
    </row>
    <row r="2296" spans="1:1" x14ac:dyDescent="0.25">
      <c r="A2296">
        <v>2295</v>
      </c>
    </row>
    <row r="2297" spans="1:1" x14ac:dyDescent="0.25">
      <c r="A2297">
        <v>2296</v>
      </c>
    </row>
    <row r="2298" spans="1:1" x14ac:dyDescent="0.25">
      <c r="A2298">
        <v>2297</v>
      </c>
    </row>
    <row r="2299" spans="1:1" x14ac:dyDescent="0.25">
      <c r="A2299">
        <v>2298</v>
      </c>
    </row>
    <row r="2300" spans="1:1" x14ac:dyDescent="0.25">
      <c r="A2300">
        <v>2299</v>
      </c>
    </row>
    <row r="2301" spans="1:1" x14ac:dyDescent="0.25">
      <c r="A2301">
        <v>2300</v>
      </c>
    </row>
    <row r="2302" spans="1:1" x14ac:dyDescent="0.25">
      <c r="A2302">
        <v>2301</v>
      </c>
    </row>
    <row r="2303" spans="1:1" x14ac:dyDescent="0.25">
      <c r="A2303">
        <v>2302</v>
      </c>
    </row>
    <row r="2304" spans="1:1" x14ac:dyDescent="0.25">
      <c r="A2304">
        <v>2303</v>
      </c>
    </row>
    <row r="2305" spans="1:11" x14ac:dyDescent="0.25">
      <c r="A2305">
        <v>2304</v>
      </c>
    </row>
    <row r="2306" spans="1:11" x14ac:dyDescent="0.25">
      <c r="A2306">
        <v>2305</v>
      </c>
    </row>
    <row r="2307" spans="1:11" x14ac:dyDescent="0.25">
      <c r="A2307">
        <v>2306</v>
      </c>
    </row>
    <row r="2308" spans="1:11" x14ac:dyDescent="0.25">
      <c r="A2308">
        <v>2307</v>
      </c>
    </row>
    <row r="2309" spans="1:11" x14ac:dyDescent="0.25">
      <c r="A2309">
        <v>2308</v>
      </c>
    </row>
    <row r="2310" spans="1:11" x14ac:dyDescent="0.25">
      <c r="A2310">
        <v>2309</v>
      </c>
    </row>
    <row r="2311" spans="1:11" x14ac:dyDescent="0.25">
      <c r="A2311">
        <v>2310</v>
      </c>
      <c r="J2311">
        <v>235.93366</v>
      </c>
      <c r="K2311">
        <v>14.43299</v>
      </c>
    </row>
    <row r="2312" spans="1:11" x14ac:dyDescent="0.25">
      <c r="A2312">
        <v>2311</v>
      </c>
      <c r="F2312">
        <v>263.56561999999997</v>
      </c>
      <c r="G2312">
        <v>5.0823200000000002</v>
      </c>
    </row>
    <row r="2313" spans="1:11" x14ac:dyDescent="0.25">
      <c r="A2313">
        <v>2312</v>
      </c>
      <c r="D2313">
        <v>251.97670299999999</v>
      </c>
      <c r="E2313">
        <v>7.1692270000000002</v>
      </c>
      <c r="F2313">
        <v>263.56561999999997</v>
      </c>
      <c r="G2313">
        <v>5.0823200000000002</v>
      </c>
    </row>
    <row r="2314" spans="1:11" x14ac:dyDescent="0.25">
      <c r="A2314">
        <v>2313</v>
      </c>
      <c r="D2314">
        <v>251.97546699999998</v>
      </c>
      <c r="E2314">
        <v>7.1374740000000001</v>
      </c>
      <c r="F2314">
        <v>263.56561999999997</v>
      </c>
      <c r="G2314">
        <v>5.0823200000000002</v>
      </c>
    </row>
    <row r="2315" spans="1:11" x14ac:dyDescent="0.25">
      <c r="A2315">
        <v>2314</v>
      </c>
      <c r="D2315">
        <v>251.97546699999998</v>
      </c>
      <c r="E2315">
        <v>7.1374740000000001</v>
      </c>
      <c r="F2315">
        <v>263.56561999999997</v>
      </c>
      <c r="G2315">
        <v>5.0823200000000002</v>
      </c>
    </row>
    <row r="2316" spans="1:11" x14ac:dyDescent="0.25">
      <c r="A2316">
        <v>2315</v>
      </c>
      <c r="D2316">
        <v>251.97546699999998</v>
      </c>
      <c r="E2316">
        <v>7.1374740000000001</v>
      </c>
      <c r="F2316">
        <v>263.56561999999997</v>
      </c>
      <c r="G2316">
        <v>5.0823200000000002</v>
      </c>
    </row>
    <row r="2317" spans="1:11" x14ac:dyDescent="0.25">
      <c r="A2317">
        <v>2316</v>
      </c>
      <c r="D2317">
        <v>251.925567</v>
      </c>
      <c r="E2317">
        <v>7.0921139999999996</v>
      </c>
      <c r="F2317">
        <v>263.56561999999997</v>
      </c>
      <c r="G2317">
        <v>5.0823200000000002</v>
      </c>
    </row>
    <row r="2318" spans="1:11" x14ac:dyDescent="0.25">
      <c r="A2318">
        <v>2317</v>
      </c>
      <c r="D2318">
        <v>251.95701099999999</v>
      </c>
      <c r="E2318">
        <v>7.1053090000000001</v>
      </c>
      <c r="F2318">
        <v>263.56561999999997</v>
      </c>
      <c r="G2318">
        <v>5.0823200000000002</v>
      </c>
    </row>
    <row r="2319" spans="1:11" x14ac:dyDescent="0.25">
      <c r="A2319">
        <v>2318</v>
      </c>
      <c r="D2319">
        <v>251.98299299999999</v>
      </c>
      <c r="E2319">
        <v>7.1253089999999997</v>
      </c>
      <c r="F2319">
        <v>263.56561999999997</v>
      </c>
      <c r="G2319">
        <v>5.0823200000000002</v>
      </c>
    </row>
    <row r="2320" spans="1:11" x14ac:dyDescent="0.25">
      <c r="A2320">
        <v>2319</v>
      </c>
      <c r="D2320">
        <v>251.95721700000001</v>
      </c>
      <c r="E2320">
        <v>7.1547419999999997</v>
      </c>
      <c r="F2320">
        <v>263.56561999999997</v>
      </c>
      <c r="G2320">
        <v>5.0823200000000002</v>
      </c>
    </row>
    <row r="2321" spans="1:9" x14ac:dyDescent="0.25">
      <c r="A2321">
        <v>2320</v>
      </c>
      <c r="D2321">
        <v>251.933044</v>
      </c>
      <c r="E2321">
        <v>7.1471140000000002</v>
      </c>
      <c r="F2321">
        <v>263.56561999999997</v>
      </c>
      <c r="G2321">
        <v>5.0823200000000002</v>
      </c>
    </row>
    <row r="2322" spans="1:9" x14ac:dyDescent="0.25">
      <c r="A2322">
        <v>2321</v>
      </c>
      <c r="D2322">
        <v>251.931804</v>
      </c>
      <c r="E2322">
        <v>7.1817529999999996</v>
      </c>
      <c r="F2322">
        <v>263.56561999999997</v>
      </c>
      <c r="G2322">
        <v>5.0823200000000002</v>
      </c>
    </row>
    <row r="2323" spans="1:9" x14ac:dyDescent="0.25">
      <c r="A2323">
        <v>2322</v>
      </c>
      <c r="D2323">
        <v>251.86556899999999</v>
      </c>
      <c r="E2323">
        <v>7.1628350000000003</v>
      </c>
      <c r="F2323">
        <v>263.56561999999997</v>
      </c>
      <c r="G2323">
        <v>5.0823200000000002</v>
      </c>
    </row>
    <row r="2324" spans="1:9" x14ac:dyDescent="0.25">
      <c r="A2324">
        <v>2323</v>
      </c>
      <c r="D2324">
        <v>251.91304299999999</v>
      </c>
      <c r="E2324">
        <v>7.1853090000000002</v>
      </c>
      <c r="F2324">
        <v>263.56561999999997</v>
      </c>
      <c r="G2324">
        <v>5.0823200000000002</v>
      </c>
    </row>
    <row r="2325" spans="1:9" x14ac:dyDescent="0.25">
      <c r="A2325">
        <v>2324</v>
      </c>
      <c r="D2325">
        <v>251.97670299999999</v>
      </c>
      <c r="E2325">
        <v>7.1692270000000002</v>
      </c>
      <c r="F2325">
        <v>263.56561999999997</v>
      </c>
      <c r="G2325">
        <v>5.0823200000000002</v>
      </c>
    </row>
    <row r="2326" spans="1:9" x14ac:dyDescent="0.25">
      <c r="A2326">
        <v>2325</v>
      </c>
    </row>
    <row r="2327" spans="1:9" x14ac:dyDescent="0.25">
      <c r="A2327">
        <v>2326</v>
      </c>
    </row>
    <row r="2328" spans="1:9" x14ac:dyDescent="0.25">
      <c r="A2328">
        <v>2327</v>
      </c>
    </row>
    <row r="2329" spans="1:9" x14ac:dyDescent="0.25">
      <c r="A2329">
        <v>2328</v>
      </c>
      <c r="B2329">
        <v>239.666135</v>
      </c>
      <c r="C2329">
        <v>5.3258760000000001</v>
      </c>
      <c r="H2329">
        <v>251.478092</v>
      </c>
      <c r="I2329">
        <v>8.5452580000000005</v>
      </c>
    </row>
    <row r="2330" spans="1:9" x14ac:dyDescent="0.25">
      <c r="A2330">
        <v>2329</v>
      </c>
      <c r="B2330">
        <v>239.60768300000001</v>
      </c>
      <c r="C2330">
        <v>5.3139690000000002</v>
      </c>
      <c r="H2330">
        <v>251.515209</v>
      </c>
      <c r="I2330">
        <v>8.5321130000000007</v>
      </c>
    </row>
    <row r="2331" spans="1:9" x14ac:dyDescent="0.25">
      <c r="A2331">
        <v>2330</v>
      </c>
      <c r="B2331">
        <v>239.610929</v>
      </c>
      <c r="C2331">
        <v>5.2896910000000004</v>
      </c>
      <c r="H2331">
        <v>251.41618700000001</v>
      </c>
      <c r="I2331">
        <v>8.5630419999999994</v>
      </c>
    </row>
    <row r="2332" spans="1:9" x14ac:dyDescent="0.25">
      <c r="A2332">
        <v>2331</v>
      </c>
      <c r="B2332">
        <v>239.65762999999998</v>
      </c>
      <c r="C2332">
        <v>5.3014950000000001</v>
      </c>
      <c r="H2332">
        <v>251.446033</v>
      </c>
      <c r="I2332">
        <v>8.5602060000000009</v>
      </c>
    </row>
    <row r="2333" spans="1:9" x14ac:dyDescent="0.25">
      <c r="A2333">
        <v>2332</v>
      </c>
      <c r="B2333">
        <v>239.65190799999999</v>
      </c>
      <c r="C2333">
        <v>5.2839689999999999</v>
      </c>
      <c r="H2333">
        <v>251.458865</v>
      </c>
      <c r="I2333">
        <v>8.5449999999999999</v>
      </c>
    </row>
    <row r="2334" spans="1:9" x14ac:dyDescent="0.25">
      <c r="A2334">
        <v>2333</v>
      </c>
      <c r="B2334">
        <v>239.646085</v>
      </c>
      <c r="C2334">
        <v>5.2969590000000002</v>
      </c>
      <c r="H2334">
        <v>251.48541599999999</v>
      </c>
      <c r="I2334">
        <v>8.4617529999999999</v>
      </c>
    </row>
    <row r="2335" spans="1:9" x14ac:dyDescent="0.25">
      <c r="A2335">
        <v>2334</v>
      </c>
      <c r="B2335">
        <v>239.62247600000001</v>
      </c>
      <c r="C2335">
        <v>5.31799</v>
      </c>
      <c r="H2335">
        <v>251.45721700000001</v>
      </c>
      <c r="I2335">
        <v>8.5019069999999992</v>
      </c>
    </row>
    <row r="2336" spans="1:9" x14ac:dyDescent="0.25">
      <c r="A2336">
        <v>2335</v>
      </c>
      <c r="B2336">
        <v>239.58567199999999</v>
      </c>
      <c r="C2336">
        <v>5.3057730000000003</v>
      </c>
      <c r="H2336">
        <v>251.441238</v>
      </c>
      <c r="I2336">
        <v>8.4946389999999994</v>
      </c>
    </row>
    <row r="2337" spans="1:9" x14ac:dyDescent="0.25">
      <c r="A2337">
        <v>2336</v>
      </c>
      <c r="B2337">
        <v>239.60561899999999</v>
      </c>
      <c r="C2337">
        <v>5.3295870000000001</v>
      </c>
      <c r="H2337">
        <v>251.478092</v>
      </c>
      <c r="I2337">
        <v>8.5452580000000005</v>
      </c>
    </row>
    <row r="2338" spans="1:9" x14ac:dyDescent="0.25">
      <c r="A2338">
        <v>2337</v>
      </c>
      <c r="B2338">
        <v>239.56654700000001</v>
      </c>
      <c r="C2338">
        <v>5.2846390000000003</v>
      </c>
      <c r="H2338">
        <v>251.478092</v>
      </c>
      <c r="I2338">
        <v>8.5452580000000005</v>
      </c>
    </row>
    <row r="2339" spans="1:9" x14ac:dyDescent="0.25">
      <c r="A2339">
        <v>2338</v>
      </c>
      <c r="B2339">
        <v>239.666135</v>
      </c>
      <c r="C2339">
        <v>5.3258760000000001</v>
      </c>
      <c r="H2339">
        <v>251.478092</v>
      </c>
      <c r="I2339">
        <v>8.5452580000000005</v>
      </c>
    </row>
    <row r="2340" spans="1:9" x14ac:dyDescent="0.25">
      <c r="A2340">
        <v>2339</v>
      </c>
      <c r="B2340">
        <v>239.666135</v>
      </c>
      <c r="C2340">
        <v>5.3258760000000001</v>
      </c>
      <c r="H2340">
        <v>251.478092</v>
      </c>
      <c r="I2340">
        <v>8.5452580000000005</v>
      </c>
    </row>
    <row r="2341" spans="1:9" x14ac:dyDescent="0.25">
      <c r="A2341">
        <v>2340</v>
      </c>
    </row>
    <row r="2342" spans="1:9" x14ac:dyDescent="0.25">
      <c r="A2342">
        <v>2341</v>
      </c>
    </row>
    <row r="2343" spans="1:9" x14ac:dyDescent="0.25">
      <c r="A2343">
        <v>2342</v>
      </c>
      <c r="F2343">
        <v>239.176547</v>
      </c>
      <c r="G2343">
        <v>5.1072680000000004</v>
      </c>
    </row>
    <row r="2344" spans="1:9" x14ac:dyDescent="0.25">
      <c r="A2344">
        <v>2343</v>
      </c>
      <c r="D2344">
        <v>227.61561900000001</v>
      </c>
      <c r="E2344">
        <v>7.9358760000000004</v>
      </c>
      <c r="F2344">
        <v>239.054742</v>
      </c>
      <c r="G2344">
        <v>5.1572680000000002</v>
      </c>
    </row>
    <row r="2345" spans="1:9" x14ac:dyDescent="0.25">
      <c r="A2345">
        <v>2344</v>
      </c>
      <c r="D2345">
        <v>227.539794</v>
      </c>
      <c r="E2345">
        <v>7.9461339999999998</v>
      </c>
      <c r="F2345">
        <v>239.07299</v>
      </c>
      <c r="G2345">
        <v>5.1514949999999997</v>
      </c>
    </row>
    <row r="2346" spans="1:9" x14ac:dyDescent="0.25">
      <c r="A2346">
        <v>2345</v>
      </c>
      <c r="D2346">
        <v>227.52391900000001</v>
      </c>
      <c r="E2346">
        <v>7.9399490000000004</v>
      </c>
      <c r="F2346">
        <v>239.18386599999999</v>
      </c>
      <c r="G2346">
        <v>5.1390719999999996</v>
      </c>
    </row>
    <row r="2347" spans="1:9" x14ac:dyDescent="0.25">
      <c r="A2347">
        <v>2346</v>
      </c>
      <c r="D2347">
        <v>227.57613499999999</v>
      </c>
      <c r="E2347">
        <v>7.9409789999999996</v>
      </c>
      <c r="F2347">
        <v>239.130155</v>
      </c>
      <c r="G2347">
        <v>5.1118040000000002</v>
      </c>
    </row>
    <row r="2348" spans="1:9" x14ac:dyDescent="0.25">
      <c r="A2348">
        <v>2347</v>
      </c>
      <c r="D2348">
        <v>227.510412</v>
      </c>
      <c r="E2348">
        <v>7.9886600000000003</v>
      </c>
      <c r="F2348">
        <v>239.08928</v>
      </c>
      <c r="G2348">
        <v>5.1036089999999996</v>
      </c>
    </row>
    <row r="2349" spans="1:9" x14ac:dyDescent="0.25">
      <c r="A2349">
        <v>2348</v>
      </c>
      <c r="D2349">
        <v>227.56252599999999</v>
      </c>
      <c r="E2349">
        <v>7.943918</v>
      </c>
      <c r="F2349">
        <v>239.07979499999999</v>
      </c>
      <c r="G2349">
        <v>5.1505159999999997</v>
      </c>
    </row>
    <row r="2350" spans="1:9" x14ac:dyDescent="0.25">
      <c r="A2350">
        <v>2349</v>
      </c>
      <c r="D2350">
        <v>227.57840300000001</v>
      </c>
      <c r="E2350">
        <v>7.9841759999999997</v>
      </c>
      <c r="F2350">
        <v>239.08077399999999</v>
      </c>
      <c r="G2350">
        <v>5.1113410000000004</v>
      </c>
    </row>
    <row r="2351" spans="1:9" x14ac:dyDescent="0.25">
      <c r="A2351">
        <v>2350</v>
      </c>
      <c r="D2351">
        <v>227.538659</v>
      </c>
      <c r="E2351">
        <v>7.9583000000000004</v>
      </c>
      <c r="F2351">
        <v>239.04660000000001</v>
      </c>
      <c r="G2351">
        <v>5.0959279999999998</v>
      </c>
    </row>
    <row r="2352" spans="1:9" x14ac:dyDescent="0.25">
      <c r="A2352">
        <v>2351</v>
      </c>
      <c r="D2352">
        <v>227.51680500000001</v>
      </c>
      <c r="E2352">
        <v>7.9310309999999999</v>
      </c>
      <c r="F2352">
        <v>239.176547</v>
      </c>
      <c r="G2352">
        <v>5.1072680000000004</v>
      </c>
    </row>
    <row r="2353" spans="1:9" x14ac:dyDescent="0.25">
      <c r="A2353">
        <v>2352</v>
      </c>
      <c r="D2353">
        <v>227.61561900000001</v>
      </c>
      <c r="E2353">
        <v>7.9358760000000004</v>
      </c>
    </row>
    <row r="2354" spans="1:9" x14ac:dyDescent="0.25">
      <c r="A2354">
        <v>2353</v>
      </c>
    </row>
    <row r="2355" spans="1:9" x14ac:dyDescent="0.25">
      <c r="A2355">
        <v>2354</v>
      </c>
    </row>
    <row r="2356" spans="1:9" x14ac:dyDescent="0.25">
      <c r="A2356">
        <v>2355</v>
      </c>
    </row>
    <row r="2357" spans="1:9" x14ac:dyDescent="0.25">
      <c r="A2357">
        <v>2356</v>
      </c>
    </row>
    <row r="2358" spans="1:9" x14ac:dyDescent="0.25">
      <c r="A2358">
        <v>2357</v>
      </c>
      <c r="B2358">
        <v>216.702474</v>
      </c>
      <c r="C2358">
        <v>6.5170620000000001</v>
      </c>
    </row>
    <row r="2359" spans="1:9" x14ac:dyDescent="0.25">
      <c r="A2359">
        <v>2358</v>
      </c>
      <c r="B2359">
        <v>216.71309299999999</v>
      </c>
      <c r="C2359">
        <v>6.5288659999999998</v>
      </c>
      <c r="H2359">
        <v>223.77025800000001</v>
      </c>
      <c r="I2359">
        <v>8.8741249999999994</v>
      </c>
    </row>
    <row r="2360" spans="1:9" x14ac:dyDescent="0.25">
      <c r="A2360">
        <v>2359</v>
      </c>
      <c r="B2360">
        <v>216.725413</v>
      </c>
      <c r="C2360">
        <v>6.5141239999999998</v>
      </c>
      <c r="H2360">
        <v>223.80309299999999</v>
      </c>
      <c r="I2360">
        <v>8.9156700000000004</v>
      </c>
    </row>
    <row r="2361" spans="1:9" x14ac:dyDescent="0.25">
      <c r="A2361">
        <v>2360</v>
      </c>
      <c r="B2361">
        <v>216.723454</v>
      </c>
      <c r="C2361">
        <v>6.5137109999999998</v>
      </c>
      <c r="H2361">
        <v>223.75422800000001</v>
      </c>
      <c r="I2361">
        <v>8.8228349999999995</v>
      </c>
    </row>
    <row r="2362" spans="1:9" x14ac:dyDescent="0.25">
      <c r="A2362">
        <v>2361</v>
      </c>
      <c r="B2362">
        <v>216.70402100000001</v>
      </c>
      <c r="C2362">
        <v>6.5595869999999996</v>
      </c>
      <c r="H2362">
        <v>223.69113400000001</v>
      </c>
      <c r="I2362">
        <v>8.846959</v>
      </c>
    </row>
    <row r="2363" spans="1:9" x14ac:dyDescent="0.25">
      <c r="A2363">
        <v>2362</v>
      </c>
      <c r="B2363">
        <v>216.57376299999999</v>
      </c>
      <c r="C2363">
        <v>6.654382</v>
      </c>
      <c r="H2363">
        <v>223.70907199999999</v>
      </c>
      <c r="I2363">
        <v>8.8894330000000004</v>
      </c>
    </row>
    <row r="2364" spans="1:9" x14ac:dyDescent="0.25">
      <c r="A2364">
        <v>2363</v>
      </c>
      <c r="B2364">
        <v>216.702474</v>
      </c>
      <c r="C2364">
        <v>6.5170620000000001</v>
      </c>
      <c r="H2364">
        <v>223.70257699999999</v>
      </c>
      <c r="I2364">
        <v>8.9492779999999996</v>
      </c>
    </row>
    <row r="2365" spans="1:9" x14ac:dyDescent="0.25">
      <c r="A2365">
        <v>2364</v>
      </c>
      <c r="B2365">
        <v>216.702474</v>
      </c>
      <c r="C2365">
        <v>6.5170620000000001</v>
      </c>
      <c r="H2365">
        <v>223.783815</v>
      </c>
      <c r="I2365">
        <v>8.9275780000000005</v>
      </c>
    </row>
    <row r="2366" spans="1:9" x14ac:dyDescent="0.25">
      <c r="A2366">
        <v>2365</v>
      </c>
      <c r="F2366">
        <v>217.60819699999999</v>
      </c>
      <c r="G2366">
        <v>7.0396390000000002</v>
      </c>
      <c r="H2366">
        <v>223.75948499999998</v>
      </c>
      <c r="I2366">
        <v>8.9114439999999995</v>
      </c>
    </row>
    <row r="2367" spans="1:9" x14ac:dyDescent="0.25">
      <c r="A2367">
        <v>2366</v>
      </c>
      <c r="F2367">
        <v>217.63979399999999</v>
      </c>
      <c r="G2367">
        <v>6.9821650000000002</v>
      </c>
      <c r="H2367">
        <v>223.77025800000001</v>
      </c>
      <c r="I2367">
        <v>8.8741249999999994</v>
      </c>
    </row>
    <row r="2368" spans="1:9" x14ac:dyDescent="0.25">
      <c r="A2368">
        <v>2367</v>
      </c>
      <c r="F2368">
        <v>217.619021</v>
      </c>
      <c r="G2368">
        <v>6.9869589999999997</v>
      </c>
      <c r="H2368">
        <v>223.77025800000001</v>
      </c>
      <c r="I2368">
        <v>8.8741249999999994</v>
      </c>
    </row>
    <row r="2369" spans="1:9" x14ac:dyDescent="0.25">
      <c r="A2369">
        <v>2368</v>
      </c>
      <c r="F2369">
        <v>217.57020599999998</v>
      </c>
      <c r="G2369">
        <v>6.9596910000000003</v>
      </c>
    </row>
    <row r="2370" spans="1:9" x14ac:dyDescent="0.25">
      <c r="A2370">
        <v>2369</v>
      </c>
      <c r="F2370">
        <v>217.572835</v>
      </c>
      <c r="G2370">
        <v>6.9304119999999996</v>
      </c>
    </row>
    <row r="2371" spans="1:9" x14ac:dyDescent="0.25">
      <c r="A2371">
        <v>2370</v>
      </c>
      <c r="D2371">
        <v>204.56527600000001</v>
      </c>
      <c r="E2371">
        <v>7.4835430000000001</v>
      </c>
      <c r="F2371">
        <v>217.60819699999999</v>
      </c>
      <c r="G2371">
        <v>7.0396390000000002</v>
      </c>
    </row>
    <row r="2372" spans="1:9" x14ac:dyDescent="0.25">
      <c r="A2372">
        <v>2371</v>
      </c>
      <c r="D2372">
        <v>204.59965800000001</v>
      </c>
      <c r="E2372">
        <v>7.4076409999999999</v>
      </c>
      <c r="F2372">
        <v>217.60819699999999</v>
      </c>
      <c r="G2372">
        <v>7.0396390000000002</v>
      </c>
    </row>
    <row r="2373" spans="1:9" x14ac:dyDescent="0.25">
      <c r="A2373">
        <v>2372</v>
      </c>
      <c r="D2373">
        <v>204.565887</v>
      </c>
      <c r="E2373">
        <v>7.4590079999999999</v>
      </c>
      <c r="F2373">
        <v>217.60819699999999</v>
      </c>
      <c r="G2373">
        <v>7.0396390000000002</v>
      </c>
    </row>
    <row r="2374" spans="1:9" x14ac:dyDescent="0.25">
      <c r="A2374">
        <v>2373</v>
      </c>
      <c r="D2374">
        <v>204.542678</v>
      </c>
      <c r="E2374">
        <v>7.4109049999999996</v>
      </c>
    </row>
    <row r="2375" spans="1:9" x14ac:dyDescent="0.25">
      <c r="A2375">
        <v>2374</v>
      </c>
      <c r="D2375">
        <v>204.566756</v>
      </c>
      <c r="E2375">
        <v>7.3994289999999996</v>
      </c>
    </row>
    <row r="2376" spans="1:9" x14ac:dyDescent="0.25">
      <c r="A2376">
        <v>2375</v>
      </c>
      <c r="D2376">
        <v>204.60914099999999</v>
      </c>
      <c r="E2376">
        <v>7.4304430000000004</v>
      </c>
    </row>
    <row r="2377" spans="1:9" x14ac:dyDescent="0.25">
      <c r="A2377">
        <v>2376</v>
      </c>
      <c r="D2377">
        <v>204.63806500000001</v>
      </c>
      <c r="E2377">
        <v>7.3998369999999998</v>
      </c>
    </row>
    <row r="2378" spans="1:9" x14ac:dyDescent="0.25">
      <c r="A2378">
        <v>2377</v>
      </c>
      <c r="D2378">
        <v>204.56527600000001</v>
      </c>
      <c r="E2378">
        <v>7.4835430000000001</v>
      </c>
    </row>
    <row r="2379" spans="1:9" x14ac:dyDescent="0.25">
      <c r="A2379">
        <v>2378</v>
      </c>
      <c r="B2379">
        <v>196.11938000000001</v>
      </c>
      <c r="C2379">
        <v>5.8830090000000004</v>
      </c>
    </row>
    <row r="2380" spans="1:9" x14ac:dyDescent="0.25">
      <c r="A2380">
        <v>2379</v>
      </c>
      <c r="B2380">
        <v>196.166515</v>
      </c>
      <c r="C2380">
        <v>5.9016789999999997</v>
      </c>
    </row>
    <row r="2381" spans="1:9" x14ac:dyDescent="0.25">
      <c r="A2381">
        <v>2380</v>
      </c>
      <c r="B2381">
        <v>196.14998500000002</v>
      </c>
      <c r="C2381">
        <v>5.9234600000000004</v>
      </c>
    </row>
    <row r="2382" spans="1:9" x14ac:dyDescent="0.25">
      <c r="A2382">
        <v>2381</v>
      </c>
      <c r="B2382">
        <v>196.15804600000001</v>
      </c>
      <c r="C2382">
        <v>5.9056069999999998</v>
      </c>
    </row>
    <row r="2383" spans="1:9" x14ac:dyDescent="0.25">
      <c r="A2383">
        <v>2382</v>
      </c>
      <c r="B2383">
        <v>196.16181900000001</v>
      </c>
      <c r="C2383">
        <v>5.9271330000000004</v>
      </c>
    </row>
    <row r="2384" spans="1:9" x14ac:dyDescent="0.25">
      <c r="A2384">
        <v>2383</v>
      </c>
      <c r="B2384">
        <v>196.19069200000001</v>
      </c>
      <c r="C2384">
        <v>5.9455989999999996</v>
      </c>
      <c r="H2384">
        <v>198.93879200000001</v>
      </c>
      <c r="I2384">
        <v>8.1831429999999994</v>
      </c>
    </row>
    <row r="2385" spans="1:9" x14ac:dyDescent="0.25">
      <c r="A2385">
        <v>2384</v>
      </c>
      <c r="B2385">
        <v>196.21538100000001</v>
      </c>
      <c r="C2385">
        <v>5.8963739999999998</v>
      </c>
      <c r="H2385">
        <v>198.803157</v>
      </c>
      <c r="I2385">
        <v>8.1530470000000008</v>
      </c>
    </row>
    <row r="2386" spans="1:9" x14ac:dyDescent="0.25">
      <c r="A2386">
        <v>2385</v>
      </c>
      <c r="B2386">
        <v>196.11938000000001</v>
      </c>
      <c r="C2386">
        <v>5.8830090000000004</v>
      </c>
      <c r="F2386">
        <v>196.64335199999999</v>
      </c>
      <c r="G2386">
        <v>4.5030929999999998</v>
      </c>
      <c r="H2386">
        <v>198.876971</v>
      </c>
      <c r="I2386">
        <v>8.1841629999999999</v>
      </c>
    </row>
    <row r="2387" spans="1:9" x14ac:dyDescent="0.25">
      <c r="A2387">
        <v>2386</v>
      </c>
      <c r="F2387">
        <v>196.66411500000001</v>
      </c>
      <c r="G2387">
        <v>4.4473900000000004</v>
      </c>
      <c r="H2387">
        <v>198.92532600000001</v>
      </c>
      <c r="I2387">
        <v>8.1347860000000001</v>
      </c>
    </row>
    <row r="2388" spans="1:9" x14ac:dyDescent="0.25">
      <c r="A2388">
        <v>2387</v>
      </c>
      <c r="F2388">
        <v>196.67977400000001</v>
      </c>
      <c r="G2388">
        <v>4.4791179999999997</v>
      </c>
      <c r="H2388">
        <v>198.913646</v>
      </c>
      <c r="I2388">
        <v>8.1682989999999993</v>
      </c>
    </row>
    <row r="2389" spans="1:9" x14ac:dyDescent="0.25">
      <c r="A2389">
        <v>2388</v>
      </c>
      <c r="F2389">
        <v>196.68008</v>
      </c>
      <c r="G2389">
        <v>4.4628969999999999</v>
      </c>
      <c r="H2389">
        <v>198.85218</v>
      </c>
      <c r="I2389">
        <v>8.1583520000000007</v>
      </c>
    </row>
    <row r="2390" spans="1:9" x14ac:dyDescent="0.25">
      <c r="A2390">
        <v>2389</v>
      </c>
      <c r="F2390">
        <v>196.68074300000001</v>
      </c>
      <c r="G2390">
        <v>4.4661619999999997</v>
      </c>
      <c r="H2390">
        <v>198.85615799999999</v>
      </c>
      <c r="I2390">
        <v>8.1474869999999999</v>
      </c>
    </row>
    <row r="2391" spans="1:9" x14ac:dyDescent="0.25">
      <c r="A2391">
        <v>2390</v>
      </c>
      <c r="F2391">
        <v>196.66661400000001</v>
      </c>
      <c r="G2391">
        <v>4.464785</v>
      </c>
      <c r="H2391">
        <v>198.90507400000001</v>
      </c>
      <c r="I2391">
        <v>8.1636059999999997</v>
      </c>
    </row>
    <row r="2392" spans="1:9" x14ac:dyDescent="0.25">
      <c r="A2392">
        <v>2391</v>
      </c>
      <c r="F2392">
        <v>196.684516</v>
      </c>
      <c r="G2392">
        <v>4.4643249999999997</v>
      </c>
      <c r="H2392">
        <v>198.93910099999999</v>
      </c>
      <c r="I2392">
        <v>8.1698799999999991</v>
      </c>
    </row>
    <row r="2393" spans="1:9" x14ac:dyDescent="0.25">
      <c r="A2393">
        <v>2392</v>
      </c>
      <c r="F2393">
        <v>196.68385599999999</v>
      </c>
      <c r="G2393">
        <v>4.4594279999999999</v>
      </c>
      <c r="H2393">
        <v>198.93879200000001</v>
      </c>
      <c r="I2393">
        <v>8.1831429999999994</v>
      </c>
    </row>
    <row r="2394" spans="1:9" x14ac:dyDescent="0.25">
      <c r="A2394">
        <v>2393</v>
      </c>
      <c r="F2394">
        <v>196.64335199999999</v>
      </c>
      <c r="G2394">
        <v>4.5030929999999998</v>
      </c>
    </row>
    <row r="2395" spans="1:9" x14ac:dyDescent="0.25">
      <c r="A2395">
        <v>2394</v>
      </c>
    </row>
    <row r="2396" spans="1:9" x14ac:dyDescent="0.25">
      <c r="A2396">
        <v>2395</v>
      </c>
    </row>
    <row r="2397" spans="1:9" x14ac:dyDescent="0.25">
      <c r="A2397">
        <v>2396</v>
      </c>
    </row>
    <row r="2398" spans="1:9" x14ac:dyDescent="0.25">
      <c r="A2398">
        <v>2397</v>
      </c>
      <c r="D2398">
        <v>174.298619</v>
      </c>
      <c r="E2398">
        <v>7.441154</v>
      </c>
    </row>
    <row r="2399" spans="1:9" x14ac:dyDescent="0.25">
      <c r="A2399">
        <v>2398</v>
      </c>
      <c r="D2399">
        <v>174.189967</v>
      </c>
      <c r="E2399">
        <v>7.374689</v>
      </c>
    </row>
    <row r="2400" spans="1:9" x14ac:dyDescent="0.25">
      <c r="A2400">
        <v>2399</v>
      </c>
      <c r="D2400">
        <v>174.23154</v>
      </c>
      <c r="E2400">
        <v>7.3877980000000001</v>
      </c>
    </row>
    <row r="2401" spans="1:9" x14ac:dyDescent="0.25">
      <c r="A2401">
        <v>2400</v>
      </c>
      <c r="D2401">
        <v>174.27122600000001</v>
      </c>
      <c r="E2401">
        <v>7.4088649999999996</v>
      </c>
    </row>
    <row r="2402" spans="1:9" x14ac:dyDescent="0.25">
      <c r="A2402">
        <v>2401</v>
      </c>
      <c r="B2402">
        <v>169.178102</v>
      </c>
      <c r="C2402">
        <v>5.4683000000000002</v>
      </c>
      <c r="D2402">
        <v>174.27561300000002</v>
      </c>
      <c r="E2402">
        <v>7.413252</v>
      </c>
    </row>
    <row r="2403" spans="1:9" x14ac:dyDescent="0.25">
      <c r="A2403">
        <v>2402</v>
      </c>
      <c r="B2403">
        <v>169.114339</v>
      </c>
      <c r="C2403">
        <v>5.4851840000000003</v>
      </c>
      <c r="D2403">
        <v>174.26408499999999</v>
      </c>
      <c r="E2403">
        <v>7.3989180000000001</v>
      </c>
    </row>
    <row r="2404" spans="1:9" x14ac:dyDescent="0.25">
      <c r="A2404">
        <v>2403</v>
      </c>
      <c r="B2404">
        <v>169.16371800000002</v>
      </c>
      <c r="C2404">
        <v>5.453252</v>
      </c>
      <c r="D2404">
        <v>174.22847999999999</v>
      </c>
      <c r="E2404">
        <v>7.3813709999999997</v>
      </c>
    </row>
    <row r="2405" spans="1:9" x14ac:dyDescent="0.25">
      <c r="A2405">
        <v>2404</v>
      </c>
      <c r="B2405">
        <v>169.163974</v>
      </c>
      <c r="C2405">
        <v>5.4373880000000003</v>
      </c>
      <c r="D2405">
        <v>174.298619</v>
      </c>
      <c r="E2405">
        <v>7.441154</v>
      </c>
    </row>
    <row r="2406" spans="1:9" x14ac:dyDescent="0.25">
      <c r="A2406">
        <v>2405</v>
      </c>
      <c r="B2406">
        <v>169.131021</v>
      </c>
      <c r="C2406">
        <v>5.4611580000000002</v>
      </c>
    </row>
    <row r="2407" spans="1:9" x14ac:dyDescent="0.25">
      <c r="A2407">
        <v>2406</v>
      </c>
      <c r="B2407">
        <v>169.132194</v>
      </c>
      <c r="C2407">
        <v>5.4653919999999996</v>
      </c>
    </row>
    <row r="2408" spans="1:9" x14ac:dyDescent="0.25">
      <c r="A2408">
        <v>2407</v>
      </c>
      <c r="B2408">
        <v>169.178102</v>
      </c>
      <c r="C2408">
        <v>5.4683000000000002</v>
      </c>
    </row>
    <row r="2409" spans="1:9" x14ac:dyDescent="0.25">
      <c r="A2409">
        <v>2408</v>
      </c>
      <c r="F2409">
        <v>169.23278500000001</v>
      </c>
      <c r="G2409">
        <v>5.0178330000000004</v>
      </c>
      <c r="H2409">
        <v>168.926726</v>
      </c>
      <c r="I2409">
        <v>8.3410189999999993</v>
      </c>
    </row>
    <row r="2410" spans="1:9" x14ac:dyDescent="0.25">
      <c r="A2410">
        <v>2409</v>
      </c>
      <c r="F2410">
        <v>169.18743599999999</v>
      </c>
      <c r="G2410">
        <v>4.9940619999999996</v>
      </c>
      <c r="H2410">
        <v>168.76114999999999</v>
      </c>
      <c r="I2410">
        <v>8.375807</v>
      </c>
    </row>
    <row r="2411" spans="1:9" x14ac:dyDescent="0.25">
      <c r="A2411">
        <v>2410</v>
      </c>
      <c r="F2411">
        <v>169.24043599999999</v>
      </c>
      <c r="G2411">
        <v>5.0220669999999998</v>
      </c>
      <c r="H2411">
        <v>168.820932</v>
      </c>
      <c r="I2411">
        <v>8.3680529999999997</v>
      </c>
    </row>
    <row r="2412" spans="1:9" x14ac:dyDescent="0.25">
      <c r="A2412">
        <v>2411</v>
      </c>
      <c r="F2412">
        <v>169.26915500000001</v>
      </c>
      <c r="G2412">
        <v>5.054049</v>
      </c>
      <c r="H2412">
        <v>168.83363300000002</v>
      </c>
      <c r="I2412">
        <v>8.3765210000000003</v>
      </c>
    </row>
    <row r="2413" spans="1:9" x14ac:dyDescent="0.25">
      <c r="A2413">
        <v>2412</v>
      </c>
      <c r="F2413">
        <v>169.267573</v>
      </c>
      <c r="G2413">
        <v>5.0784320000000003</v>
      </c>
      <c r="H2413">
        <v>168.865565</v>
      </c>
      <c r="I2413">
        <v>8.359178</v>
      </c>
    </row>
    <row r="2414" spans="1:9" x14ac:dyDescent="0.25">
      <c r="A2414">
        <v>2413</v>
      </c>
      <c r="F2414">
        <v>169.26940999999999</v>
      </c>
      <c r="G2414">
        <v>5.0733819999999996</v>
      </c>
      <c r="H2414">
        <v>168.839091</v>
      </c>
      <c r="I2414">
        <v>8.3628</v>
      </c>
    </row>
    <row r="2415" spans="1:9" x14ac:dyDescent="0.25">
      <c r="A2415">
        <v>2414</v>
      </c>
      <c r="F2415">
        <v>169.22747900000002</v>
      </c>
      <c r="G2415">
        <v>5.0463979999999999</v>
      </c>
      <c r="H2415">
        <v>168.85613000000001</v>
      </c>
      <c r="I2415">
        <v>8.3821329999999996</v>
      </c>
    </row>
    <row r="2416" spans="1:9" x14ac:dyDescent="0.25">
      <c r="A2416">
        <v>2415</v>
      </c>
      <c r="F2416">
        <v>169.23278500000001</v>
      </c>
      <c r="G2416">
        <v>5.0178330000000004</v>
      </c>
      <c r="H2416">
        <v>168.926726</v>
      </c>
      <c r="I2416">
        <v>8.3410189999999993</v>
      </c>
    </row>
    <row r="2417" spans="1:5" x14ac:dyDescent="0.25">
      <c r="A2417">
        <v>2416</v>
      </c>
    </row>
    <row r="2418" spans="1:5" x14ac:dyDescent="0.25">
      <c r="A2418">
        <v>2417</v>
      </c>
    </row>
    <row r="2419" spans="1:5" x14ac:dyDescent="0.25">
      <c r="A2419">
        <v>2418</v>
      </c>
    </row>
    <row r="2420" spans="1:5" x14ac:dyDescent="0.25">
      <c r="A2420">
        <v>2419</v>
      </c>
    </row>
    <row r="2421" spans="1:5" x14ac:dyDescent="0.25">
      <c r="A2421">
        <v>2420</v>
      </c>
    </row>
    <row r="2422" spans="1:5" x14ac:dyDescent="0.25">
      <c r="A2422">
        <v>2421</v>
      </c>
    </row>
    <row r="2423" spans="1:5" x14ac:dyDescent="0.25">
      <c r="A2423">
        <v>2422</v>
      </c>
    </row>
    <row r="2424" spans="1:5" x14ac:dyDescent="0.25">
      <c r="A2424">
        <v>2423</v>
      </c>
      <c r="D2424">
        <v>137.71334999999999</v>
      </c>
      <c r="E2424">
        <v>7.2294340000000004</v>
      </c>
    </row>
    <row r="2425" spans="1:5" x14ac:dyDescent="0.25">
      <c r="A2425">
        <v>2424</v>
      </c>
      <c r="D2425">
        <v>148.40742699999998</v>
      </c>
      <c r="E2425">
        <v>8.2389980000000005</v>
      </c>
    </row>
    <row r="2426" spans="1:5" x14ac:dyDescent="0.25">
      <c r="A2426">
        <v>2425</v>
      </c>
      <c r="D2426">
        <v>148.40742699999998</v>
      </c>
      <c r="E2426">
        <v>8.2389980000000005</v>
      </c>
    </row>
    <row r="2427" spans="1:5" x14ac:dyDescent="0.25">
      <c r="A2427">
        <v>2426</v>
      </c>
      <c r="B2427">
        <v>133.82907299999999</v>
      </c>
      <c r="C2427">
        <v>5.5894849999999998</v>
      </c>
      <c r="D2427">
        <v>148.40742699999998</v>
      </c>
      <c r="E2427">
        <v>8.2389980000000005</v>
      </c>
    </row>
    <row r="2428" spans="1:5" x14ac:dyDescent="0.25">
      <c r="A2428">
        <v>2427</v>
      </c>
      <c r="B2428">
        <v>133.80716900000002</v>
      </c>
      <c r="C2428">
        <v>5.5577319999999997</v>
      </c>
      <c r="D2428">
        <v>148.40742699999998</v>
      </c>
      <c r="E2428">
        <v>8.2389980000000005</v>
      </c>
    </row>
    <row r="2429" spans="1:5" x14ac:dyDescent="0.25">
      <c r="A2429">
        <v>2428</v>
      </c>
      <c r="B2429">
        <v>133.77613300000002</v>
      </c>
      <c r="C2429">
        <v>5.5861340000000004</v>
      </c>
      <c r="D2429">
        <v>148.40742699999998</v>
      </c>
      <c r="E2429">
        <v>8.2389980000000005</v>
      </c>
    </row>
    <row r="2430" spans="1:5" x14ac:dyDescent="0.25">
      <c r="A2430">
        <v>2429</v>
      </c>
      <c r="B2430">
        <v>133.77768200000003</v>
      </c>
      <c r="C2430">
        <v>5.5465460000000002</v>
      </c>
      <c r="D2430">
        <v>148.40742699999998</v>
      </c>
      <c r="E2430">
        <v>8.2389980000000005</v>
      </c>
    </row>
    <row r="2431" spans="1:5" x14ac:dyDescent="0.25">
      <c r="A2431">
        <v>2430</v>
      </c>
      <c r="B2431">
        <v>133.75572400000001</v>
      </c>
      <c r="C2431">
        <v>5.5806699999999996</v>
      </c>
    </row>
    <row r="2432" spans="1:5" x14ac:dyDescent="0.25">
      <c r="A2432">
        <v>2431</v>
      </c>
      <c r="B2432">
        <v>133.79201</v>
      </c>
      <c r="C2432">
        <v>5.4826290000000002</v>
      </c>
    </row>
    <row r="2433" spans="1:9" x14ac:dyDescent="0.25">
      <c r="A2433">
        <v>2432</v>
      </c>
      <c r="B2433">
        <v>133.82907299999999</v>
      </c>
      <c r="C2433">
        <v>5.5894849999999998</v>
      </c>
      <c r="F2433">
        <v>133.70067</v>
      </c>
      <c r="G2433">
        <v>5.2977829999999999</v>
      </c>
    </row>
    <row r="2434" spans="1:9" x14ac:dyDescent="0.25">
      <c r="A2434">
        <v>2433</v>
      </c>
      <c r="F2434">
        <v>133.69262900000001</v>
      </c>
      <c r="G2434">
        <v>5.2459800000000003</v>
      </c>
      <c r="H2434">
        <v>133.25190900000001</v>
      </c>
      <c r="I2434">
        <v>8.7415979999999998</v>
      </c>
    </row>
    <row r="2435" spans="1:9" x14ac:dyDescent="0.25">
      <c r="A2435">
        <v>2434</v>
      </c>
      <c r="F2435">
        <v>133.72763300000003</v>
      </c>
      <c r="G2435">
        <v>5.2718040000000004</v>
      </c>
      <c r="H2435">
        <v>133.28510500000002</v>
      </c>
      <c r="I2435">
        <v>8.6877829999999996</v>
      </c>
    </row>
    <row r="2436" spans="1:9" x14ac:dyDescent="0.25">
      <c r="A2436">
        <v>2435</v>
      </c>
      <c r="F2436">
        <v>133.69438400000001</v>
      </c>
      <c r="G2436">
        <v>5.2897420000000004</v>
      </c>
      <c r="H2436">
        <v>133.328867</v>
      </c>
      <c r="I2436">
        <v>8.7163930000000001</v>
      </c>
    </row>
    <row r="2437" spans="1:9" x14ac:dyDescent="0.25">
      <c r="A2437">
        <v>2436</v>
      </c>
      <c r="F2437">
        <v>133.64572400000003</v>
      </c>
      <c r="G2437">
        <v>5.2535569999999998</v>
      </c>
      <c r="H2437">
        <v>133.322428</v>
      </c>
      <c r="I2437">
        <v>8.7375769999999999</v>
      </c>
    </row>
    <row r="2438" spans="1:9" x14ac:dyDescent="0.25">
      <c r="A2438">
        <v>2437</v>
      </c>
      <c r="F2438">
        <v>133.65567200000001</v>
      </c>
      <c r="G2438">
        <v>5.2547940000000004</v>
      </c>
      <c r="H2438">
        <v>133.33608500000003</v>
      </c>
      <c r="I2438">
        <v>8.7708759999999995</v>
      </c>
    </row>
    <row r="2439" spans="1:9" x14ac:dyDescent="0.25">
      <c r="A2439">
        <v>2438</v>
      </c>
      <c r="F2439">
        <v>133.67840799999999</v>
      </c>
      <c r="G2439">
        <v>5.2657730000000003</v>
      </c>
      <c r="H2439">
        <v>133.33180400000001</v>
      </c>
      <c r="I2439">
        <v>8.8153609999999993</v>
      </c>
    </row>
    <row r="2440" spans="1:9" x14ac:dyDescent="0.25">
      <c r="A2440">
        <v>2439</v>
      </c>
      <c r="F2440">
        <v>133.70067</v>
      </c>
      <c r="G2440">
        <v>5.2977829999999999</v>
      </c>
      <c r="H2440">
        <v>133.25190900000001</v>
      </c>
      <c r="I2440">
        <v>8.7415979999999998</v>
      </c>
    </row>
    <row r="2441" spans="1:9" x14ac:dyDescent="0.25">
      <c r="A2441">
        <v>2440</v>
      </c>
    </row>
    <row r="2442" spans="1:9" x14ac:dyDescent="0.25">
      <c r="A2442">
        <v>2441</v>
      </c>
    </row>
    <row r="2443" spans="1:9" x14ac:dyDescent="0.25">
      <c r="A2443">
        <v>2442</v>
      </c>
    </row>
    <row r="2444" spans="1:9" x14ac:dyDescent="0.25">
      <c r="A2444">
        <v>2443</v>
      </c>
    </row>
    <row r="2445" spans="1:9" x14ac:dyDescent="0.25">
      <c r="A2445">
        <v>2444</v>
      </c>
      <c r="D2445">
        <v>108.24922800000002</v>
      </c>
      <c r="E2445">
        <v>8.311083</v>
      </c>
    </row>
    <row r="2446" spans="1:9" x14ac:dyDescent="0.25">
      <c r="A2446">
        <v>2445</v>
      </c>
      <c r="D2446">
        <v>108.167528</v>
      </c>
      <c r="E2446">
        <v>8.2918559999999992</v>
      </c>
    </row>
    <row r="2447" spans="1:9" x14ac:dyDescent="0.25">
      <c r="A2447">
        <v>2446</v>
      </c>
      <c r="D2447">
        <v>108.22283800000001</v>
      </c>
      <c r="E2447">
        <v>8.3011859999999995</v>
      </c>
    </row>
    <row r="2448" spans="1:9" x14ac:dyDescent="0.25">
      <c r="A2448">
        <v>2447</v>
      </c>
      <c r="D2448">
        <v>108.23340400000001</v>
      </c>
      <c r="E2448">
        <v>8.2727839999999997</v>
      </c>
    </row>
    <row r="2449" spans="1:9" x14ac:dyDescent="0.25">
      <c r="A2449">
        <v>2448</v>
      </c>
      <c r="B2449">
        <v>102.206446</v>
      </c>
      <c r="C2449">
        <v>6.5256699999999999</v>
      </c>
      <c r="D2449">
        <v>108.24371500000001</v>
      </c>
      <c r="E2449">
        <v>8.2695360000000004</v>
      </c>
    </row>
    <row r="2450" spans="1:9" x14ac:dyDescent="0.25">
      <c r="A2450">
        <v>2449</v>
      </c>
      <c r="B2450">
        <v>102.14345400000001</v>
      </c>
      <c r="C2450">
        <v>6.539021</v>
      </c>
      <c r="D2450">
        <v>108.219797</v>
      </c>
      <c r="E2450">
        <v>8.2751540000000006</v>
      </c>
    </row>
    <row r="2451" spans="1:9" x14ac:dyDescent="0.25">
      <c r="A2451">
        <v>2450</v>
      </c>
      <c r="B2451">
        <v>102.18397</v>
      </c>
      <c r="C2451">
        <v>6.5067009999999996</v>
      </c>
      <c r="D2451">
        <v>108.24922800000002</v>
      </c>
      <c r="E2451">
        <v>8.311083</v>
      </c>
    </row>
    <row r="2452" spans="1:9" x14ac:dyDescent="0.25">
      <c r="A2452">
        <v>2451</v>
      </c>
      <c r="B2452">
        <v>102.161135</v>
      </c>
      <c r="C2452">
        <v>6.5329379999999997</v>
      </c>
    </row>
    <row r="2453" spans="1:9" x14ac:dyDescent="0.25">
      <c r="A2453">
        <v>2452</v>
      </c>
      <c r="B2453">
        <v>102.131445</v>
      </c>
      <c r="C2453">
        <v>6.525722</v>
      </c>
    </row>
    <row r="2454" spans="1:9" x14ac:dyDescent="0.25">
      <c r="A2454">
        <v>2453</v>
      </c>
      <c r="B2454">
        <v>102.086134</v>
      </c>
      <c r="C2454">
        <v>6.5256189999999998</v>
      </c>
    </row>
    <row r="2455" spans="1:9" x14ac:dyDescent="0.25">
      <c r="A2455">
        <v>2454</v>
      </c>
      <c r="B2455">
        <v>102.206446</v>
      </c>
      <c r="C2455">
        <v>6.5256699999999999</v>
      </c>
    </row>
    <row r="2456" spans="1:9" x14ac:dyDescent="0.25">
      <c r="A2456">
        <v>2455</v>
      </c>
      <c r="F2456">
        <v>100.30592900000001</v>
      </c>
      <c r="G2456">
        <v>5.743557</v>
      </c>
      <c r="H2456">
        <v>100.32525800000001</v>
      </c>
      <c r="I2456">
        <v>9.7796909999999997</v>
      </c>
    </row>
    <row r="2457" spans="1:9" x14ac:dyDescent="0.25">
      <c r="A2457">
        <v>2456</v>
      </c>
      <c r="F2457">
        <v>100.30592900000001</v>
      </c>
      <c r="G2457">
        <v>5.743557</v>
      </c>
      <c r="H2457">
        <v>100.280619</v>
      </c>
      <c r="I2457">
        <v>9.7837110000000003</v>
      </c>
    </row>
    <row r="2458" spans="1:9" x14ac:dyDescent="0.25">
      <c r="A2458">
        <v>2457</v>
      </c>
      <c r="F2458">
        <v>100.281496</v>
      </c>
      <c r="G2458">
        <v>5.725619</v>
      </c>
      <c r="H2458">
        <v>100.272013</v>
      </c>
      <c r="I2458">
        <v>9.8090720000000005</v>
      </c>
    </row>
    <row r="2459" spans="1:9" x14ac:dyDescent="0.25">
      <c r="A2459">
        <v>2458</v>
      </c>
      <c r="F2459">
        <v>100.223353</v>
      </c>
      <c r="G2459">
        <v>5.7240719999999996</v>
      </c>
      <c r="H2459">
        <v>100.27845600000001</v>
      </c>
      <c r="I2459">
        <v>9.7794319999999999</v>
      </c>
    </row>
    <row r="2460" spans="1:9" x14ac:dyDescent="0.25">
      <c r="A2460">
        <v>2459</v>
      </c>
      <c r="F2460">
        <v>100.19551700000001</v>
      </c>
      <c r="G2460">
        <v>5.7231959999999997</v>
      </c>
      <c r="H2460">
        <v>100.28912600000001</v>
      </c>
      <c r="I2460">
        <v>9.7695369999999997</v>
      </c>
    </row>
    <row r="2461" spans="1:9" x14ac:dyDescent="0.25">
      <c r="A2461">
        <v>2460</v>
      </c>
      <c r="F2461">
        <v>100.239744</v>
      </c>
      <c r="G2461">
        <v>5.7161860000000004</v>
      </c>
      <c r="H2461">
        <v>100.288454</v>
      </c>
      <c r="I2461">
        <v>9.7987120000000001</v>
      </c>
    </row>
    <row r="2462" spans="1:9" x14ac:dyDescent="0.25">
      <c r="A2462">
        <v>2461</v>
      </c>
      <c r="F2462">
        <v>100.267527</v>
      </c>
      <c r="G2462">
        <v>5.6975259999999999</v>
      </c>
      <c r="H2462">
        <v>100.258402</v>
      </c>
      <c r="I2462">
        <v>9.7784019999999998</v>
      </c>
    </row>
    <row r="2463" spans="1:9" x14ac:dyDescent="0.25">
      <c r="A2463">
        <v>2462</v>
      </c>
      <c r="F2463">
        <v>100.264948</v>
      </c>
      <c r="G2463">
        <v>5.7022680000000001</v>
      </c>
      <c r="H2463">
        <v>100.240824</v>
      </c>
      <c r="I2463">
        <v>9.7754130000000004</v>
      </c>
    </row>
    <row r="2464" spans="1:9" x14ac:dyDescent="0.25">
      <c r="A2464">
        <v>2463</v>
      </c>
      <c r="F2464">
        <v>100.30592900000001</v>
      </c>
      <c r="G2464">
        <v>5.743557</v>
      </c>
      <c r="H2464">
        <v>100.32525800000001</v>
      </c>
      <c r="I2464">
        <v>9.7796909999999997</v>
      </c>
    </row>
    <row r="2465" spans="1:9" x14ac:dyDescent="0.25">
      <c r="A2465">
        <v>2464</v>
      </c>
      <c r="D2465">
        <v>81.260569000000004</v>
      </c>
      <c r="E2465">
        <v>9.3887619999999998</v>
      </c>
    </row>
    <row r="2466" spans="1:9" x14ac:dyDescent="0.25">
      <c r="A2466">
        <v>2465</v>
      </c>
      <c r="D2466">
        <v>81.231239000000002</v>
      </c>
      <c r="E2466">
        <v>9.3840719999999997</v>
      </c>
    </row>
    <row r="2467" spans="1:9" x14ac:dyDescent="0.25">
      <c r="A2467">
        <v>2466</v>
      </c>
      <c r="D2467">
        <v>81.230155000000011</v>
      </c>
      <c r="E2467">
        <v>9.4254650000000009</v>
      </c>
    </row>
    <row r="2468" spans="1:9" x14ac:dyDescent="0.25">
      <c r="A2468">
        <v>2467</v>
      </c>
      <c r="D2468">
        <v>81.263506000000007</v>
      </c>
      <c r="E2468">
        <v>9.381392</v>
      </c>
    </row>
    <row r="2469" spans="1:9" x14ac:dyDescent="0.25">
      <c r="A2469">
        <v>2468</v>
      </c>
      <c r="D2469">
        <v>81.262371999999999</v>
      </c>
      <c r="E2469">
        <v>9.3874750000000002</v>
      </c>
    </row>
    <row r="2470" spans="1:9" x14ac:dyDescent="0.25">
      <c r="A2470">
        <v>2469</v>
      </c>
      <c r="B2470">
        <v>77.005310000000009</v>
      </c>
      <c r="C2470">
        <v>7.4484539999999999</v>
      </c>
      <c r="D2470">
        <v>81.266030999999998</v>
      </c>
      <c r="E2470">
        <v>9.3746399999999994</v>
      </c>
    </row>
    <row r="2471" spans="1:9" x14ac:dyDescent="0.25">
      <c r="A2471">
        <v>2470</v>
      </c>
      <c r="B2471">
        <v>76.946445000000011</v>
      </c>
      <c r="C2471">
        <v>7.4769069999999997</v>
      </c>
      <c r="D2471">
        <v>81.244744000000011</v>
      </c>
      <c r="E2471">
        <v>9.3990209999999994</v>
      </c>
    </row>
    <row r="2472" spans="1:9" x14ac:dyDescent="0.25">
      <c r="A2472">
        <v>2471</v>
      </c>
      <c r="B2472">
        <v>76.983454000000009</v>
      </c>
      <c r="C2472">
        <v>7.4393820000000002</v>
      </c>
      <c r="D2472">
        <v>81.193455</v>
      </c>
      <c r="E2472">
        <v>9.4514940000000003</v>
      </c>
    </row>
    <row r="2473" spans="1:9" x14ac:dyDescent="0.25">
      <c r="A2473">
        <v>2472</v>
      </c>
      <c r="B2473">
        <v>76.974434000000002</v>
      </c>
      <c r="C2473">
        <v>7.4407220000000001</v>
      </c>
      <c r="D2473">
        <v>81.260569000000004</v>
      </c>
      <c r="E2473">
        <v>9.3887619999999998</v>
      </c>
    </row>
    <row r="2474" spans="1:9" x14ac:dyDescent="0.25">
      <c r="A2474">
        <v>2473</v>
      </c>
      <c r="B2474">
        <v>76.967836000000005</v>
      </c>
      <c r="C2474">
        <v>7.4529899999999998</v>
      </c>
    </row>
    <row r="2475" spans="1:9" x14ac:dyDescent="0.25">
      <c r="A2475">
        <v>2474</v>
      </c>
      <c r="B2475">
        <v>76.989124000000004</v>
      </c>
      <c r="C2475">
        <v>7.4865979999999999</v>
      </c>
    </row>
    <row r="2476" spans="1:9" x14ac:dyDescent="0.25">
      <c r="A2476">
        <v>2475</v>
      </c>
      <c r="B2476">
        <v>76.970207000000002</v>
      </c>
      <c r="C2476">
        <v>7.5186080000000004</v>
      </c>
    </row>
    <row r="2477" spans="1:9" x14ac:dyDescent="0.25">
      <c r="A2477">
        <v>2476</v>
      </c>
      <c r="F2477">
        <v>76.263815000000008</v>
      </c>
      <c r="G2477">
        <v>6.8984540000000001</v>
      </c>
      <c r="H2477">
        <v>76.457886999999999</v>
      </c>
      <c r="I2477">
        <v>10.509433</v>
      </c>
    </row>
    <row r="2478" spans="1:9" x14ac:dyDescent="0.25">
      <c r="A2478">
        <v>2477</v>
      </c>
      <c r="F2478">
        <v>76.217218000000003</v>
      </c>
      <c r="G2478">
        <v>6.8936599999999997</v>
      </c>
      <c r="H2478">
        <v>76.435001</v>
      </c>
      <c r="I2478">
        <v>10.525</v>
      </c>
    </row>
    <row r="2479" spans="1:9" x14ac:dyDescent="0.25">
      <c r="A2479">
        <v>2478</v>
      </c>
      <c r="F2479">
        <v>76.203609</v>
      </c>
      <c r="G2479">
        <v>6.9</v>
      </c>
      <c r="H2479">
        <v>76.420568000000003</v>
      </c>
      <c r="I2479">
        <v>10.532783999999999</v>
      </c>
    </row>
    <row r="2480" spans="1:9" x14ac:dyDescent="0.25">
      <c r="A2480">
        <v>2479</v>
      </c>
      <c r="F2480">
        <v>76.222784000000004</v>
      </c>
      <c r="G2480">
        <v>6.9405159999999997</v>
      </c>
      <c r="H2480">
        <v>76.439640000000011</v>
      </c>
      <c r="I2480">
        <v>10.511393</v>
      </c>
    </row>
    <row r="2481" spans="1:9" x14ac:dyDescent="0.25">
      <c r="A2481">
        <v>2480</v>
      </c>
      <c r="F2481">
        <v>76.223042000000007</v>
      </c>
      <c r="G2481">
        <v>6.9077320000000002</v>
      </c>
      <c r="H2481">
        <v>76.46118700000001</v>
      </c>
      <c r="I2481">
        <v>10.488454000000001</v>
      </c>
    </row>
    <row r="2482" spans="1:9" x14ac:dyDescent="0.25">
      <c r="A2482">
        <v>2481</v>
      </c>
      <c r="F2482">
        <v>76.23505200000001</v>
      </c>
      <c r="G2482">
        <v>6.9125779999999999</v>
      </c>
      <c r="H2482">
        <v>76.437165000000007</v>
      </c>
      <c r="I2482">
        <v>10.492216000000001</v>
      </c>
    </row>
    <row r="2483" spans="1:9" x14ac:dyDescent="0.25">
      <c r="A2483">
        <v>2482</v>
      </c>
      <c r="F2483">
        <v>76.221547000000001</v>
      </c>
      <c r="G2483">
        <v>6.9312889999999996</v>
      </c>
      <c r="H2483">
        <v>76.458919000000009</v>
      </c>
      <c r="I2483">
        <v>10.501082</v>
      </c>
    </row>
    <row r="2484" spans="1:9" x14ac:dyDescent="0.25">
      <c r="A2484">
        <v>2483</v>
      </c>
      <c r="F2484">
        <v>76.232836000000006</v>
      </c>
      <c r="G2484">
        <v>6.9205160000000001</v>
      </c>
      <c r="H2484">
        <v>76.422527000000002</v>
      </c>
      <c r="I2484">
        <v>10.548609000000001</v>
      </c>
    </row>
    <row r="2485" spans="1:9" x14ac:dyDescent="0.25">
      <c r="A2485">
        <v>2484</v>
      </c>
      <c r="F2485">
        <v>76.242217000000011</v>
      </c>
      <c r="G2485">
        <v>6.9211340000000003</v>
      </c>
      <c r="H2485">
        <v>76.405620000000013</v>
      </c>
      <c r="I2485">
        <v>10.565155000000001</v>
      </c>
    </row>
    <row r="2486" spans="1:9" x14ac:dyDescent="0.25">
      <c r="A2486">
        <v>2485</v>
      </c>
      <c r="F2486">
        <v>76.263815000000008</v>
      </c>
      <c r="G2486">
        <v>6.8984540000000001</v>
      </c>
      <c r="H2486">
        <v>76.457886999999999</v>
      </c>
      <c r="I2486">
        <v>10.509433</v>
      </c>
    </row>
    <row r="2487" spans="1:9" x14ac:dyDescent="0.25">
      <c r="A2487">
        <v>2486</v>
      </c>
    </row>
    <row r="2488" spans="1:9" x14ac:dyDescent="0.25">
      <c r="A2488">
        <v>2487</v>
      </c>
    </row>
    <row r="2489" spans="1:9" x14ac:dyDescent="0.25">
      <c r="A2489">
        <v>2488</v>
      </c>
    </row>
    <row r="2490" spans="1:9" x14ac:dyDescent="0.25">
      <c r="A2490">
        <v>2489</v>
      </c>
      <c r="D2490">
        <v>58.697384000000014</v>
      </c>
      <c r="E2490">
        <v>8.6984750000000002</v>
      </c>
    </row>
    <row r="2491" spans="1:9" x14ac:dyDescent="0.25">
      <c r="A2491">
        <v>2490</v>
      </c>
      <c r="D2491">
        <v>58.746006000000015</v>
      </c>
      <c r="E2491">
        <v>8.701435</v>
      </c>
    </row>
    <row r="2492" spans="1:9" x14ac:dyDescent="0.25">
      <c r="A2492">
        <v>2491</v>
      </c>
      <c r="D2492">
        <v>58.740749000000015</v>
      </c>
      <c r="E2492">
        <v>8.7237810000000007</v>
      </c>
    </row>
    <row r="2493" spans="1:9" x14ac:dyDescent="0.25">
      <c r="A2493">
        <v>2492</v>
      </c>
      <c r="D2493">
        <v>58.740700000000011</v>
      </c>
      <c r="E2493">
        <v>8.7323509999999995</v>
      </c>
    </row>
    <row r="2494" spans="1:9" x14ac:dyDescent="0.25">
      <c r="A2494">
        <v>2493</v>
      </c>
      <c r="B2494">
        <v>54.083344000000011</v>
      </c>
      <c r="C2494">
        <v>6.5625159999999996</v>
      </c>
      <c r="D2494">
        <v>58.773399000000012</v>
      </c>
      <c r="E2494">
        <v>8.7484219999999997</v>
      </c>
    </row>
    <row r="2495" spans="1:9" x14ac:dyDescent="0.25">
      <c r="A2495">
        <v>2494</v>
      </c>
      <c r="B2495">
        <v>54.073444000000009</v>
      </c>
      <c r="C2495">
        <v>6.524813</v>
      </c>
      <c r="D2495">
        <v>58.786156000000013</v>
      </c>
      <c r="E2495">
        <v>8.7338310000000003</v>
      </c>
    </row>
    <row r="2496" spans="1:9" x14ac:dyDescent="0.25">
      <c r="A2496">
        <v>2495</v>
      </c>
      <c r="B2496">
        <v>54.067169000000014</v>
      </c>
      <c r="C2496">
        <v>6.5151709999999996</v>
      </c>
      <c r="D2496">
        <v>58.799526000000014</v>
      </c>
      <c r="E2496">
        <v>8.7478610000000003</v>
      </c>
    </row>
    <row r="2497" spans="1:9" x14ac:dyDescent="0.25">
      <c r="A2497">
        <v>2496</v>
      </c>
      <c r="B2497">
        <v>54.082169000000015</v>
      </c>
      <c r="C2497">
        <v>6.5181810000000002</v>
      </c>
      <c r="D2497">
        <v>58.777378000000013</v>
      </c>
      <c r="E2497">
        <v>8.7440350000000002</v>
      </c>
    </row>
    <row r="2498" spans="1:9" x14ac:dyDescent="0.25">
      <c r="A2498">
        <v>2497</v>
      </c>
      <c r="B2498">
        <v>54.089920000000014</v>
      </c>
      <c r="C2498">
        <v>6.5013449999999997</v>
      </c>
      <c r="D2498">
        <v>58.697384000000014</v>
      </c>
      <c r="E2498">
        <v>8.6984750000000002</v>
      </c>
    </row>
    <row r="2499" spans="1:9" x14ac:dyDescent="0.25">
      <c r="A2499">
        <v>2498</v>
      </c>
      <c r="B2499">
        <v>54.085995000000011</v>
      </c>
      <c r="C2499">
        <v>6.5173139999999998</v>
      </c>
    </row>
    <row r="2500" spans="1:9" x14ac:dyDescent="0.25">
      <c r="A2500">
        <v>2499</v>
      </c>
      <c r="B2500">
        <v>54.147316000000011</v>
      </c>
      <c r="C2500">
        <v>6.5585870000000002</v>
      </c>
    </row>
    <row r="2501" spans="1:9" x14ac:dyDescent="0.25">
      <c r="A2501">
        <v>2500</v>
      </c>
      <c r="B2501">
        <v>54.083344000000011</v>
      </c>
      <c r="C2501">
        <v>6.5625159999999996</v>
      </c>
    </row>
    <row r="2502" spans="1:9" x14ac:dyDescent="0.25">
      <c r="A2502">
        <v>2501</v>
      </c>
      <c r="B2502">
        <v>54.083344000000011</v>
      </c>
      <c r="C2502">
        <v>6.5625159999999996</v>
      </c>
      <c r="F2502">
        <v>54.745655000000014</v>
      </c>
      <c r="G2502">
        <v>6.3479349999999997</v>
      </c>
      <c r="H2502">
        <v>53.91605400000001</v>
      </c>
      <c r="I2502">
        <v>9.9410640000000008</v>
      </c>
    </row>
    <row r="2503" spans="1:9" x14ac:dyDescent="0.25">
      <c r="A2503">
        <v>2502</v>
      </c>
      <c r="F2503">
        <v>54.739021000000015</v>
      </c>
      <c r="G2503">
        <v>6.3171710000000001</v>
      </c>
      <c r="H2503">
        <v>53.830444000000014</v>
      </c>
      <c r="I2503">
        <v>9.9051480000000005</v>
      </c>
    </row>
    <row r="2504" spans="1:9" x14ac:dyDescent="0.25">
      <c r="A2504">
        <v>2503</v>
      </c>
      <c r="F2504">
        <v>54.750347000000012</v>
      </c>
      <c r="G2504">
        <v>6.3016610000000002</v>
      </c>
      <c r="H2504">
        <v>53.858048000000011</v>
      </c>
      <c r="I2504">
        <v>9.9019340000000007</v>
      </c>
    </row>
    <row r="2505" spans="1:9" x14ac:dyDescent="0.25">
      <c r="A2505">
        <v>2504</v>
      </c>
      <c r="F2505">
        <v>54.734276000000015</v>
      </c>
      <c r="G2505">
        <v>6.2489090000000003</v>
      </c>
      <c r="H2505">
        <v>53.86212900000001</v>
      </c>
      <c r="I2505">
        <v>9.9623380000000008</v>
      </c>
    </row>
    <row r="2506" spans="1:9" x14ac:dyDescent="0.25">
      <c r="A2506">
        <v>2505</v>
      </c>
      <c r="F2506">
        <v>54.754326000000013</v>
      </c>
      <c r="G2506">
        <v>6.2589600000000001</v>
      </c>
      <c r="H2506">
        <v>53.872536000000011</v>
      </c>
      <c r="I2506">
        <v>9.9756549999999997</v>
      </c>
    </row>
    <row r="2507" spans="1:9" x14ac:dyDescent="0.25">
      <c r="A2507">
        <v>2506</v>
      </c>
      <c r="F2507">
        <v>54.720043000000011</v>
      </c>
      <c r="G2507">
        <v>6.3190080000000002</v>
      </c>
      <c r="H2507">
        <v>53.879932000000011</v>
      </c>
      <c r="I2507">
        <v>9.9920819999999999</v>
      </c>
    </row>
    <row r="2508" spans="1:9" x14ac:dyDescent="0.25">
      <c r="A2508">
        <v>2507</v>
      </c>
      <c r="F2508">
        <v>54.770294000000014</v>
      </c>
      <c r="G2508">
        <v>6.3078349999999999</v>
      </c>
      <c r="H2508">
        <v>53.862076000000009</v>
      </c>
      <c r="I2508">
        <v>9.9558590000000002</v>
      </c>
    </row>
    <row r="2509" spans="1:9" x14ac:dyDescent="0.25">
      <c r="A2509">
        <v>2508</v>
      </c>
      <c r="F2509">
        <v>54.829781000000011</v>
      </c>
      <c r="G2509">
        <v>6.3410469999999997</v>
      </c>
      <c r="H2509">
        <v>53.867535000000011</v>
      </c>
      <c r="I2509">
        <v>9.9356050000000007</v>
      </c>
    </row>
    <row r="2510" spans="1:9" x14ac:dyDescent="0.25">
      <c r="A2510">
        <v>2509</v>
      </c>
      <c r="F2510">
        <v>54.730705000000015</v>
      </c>
      <c r="G2510">
        <v>6.3209470000000003</v>
      </c>
      <c r="H2510">
        <v>53.934727000000009</v>
      </c>
      <c r="I2510">
        <v>9.9652460000000005</v>
      </c>
    </row>
    <row r="2511" spans="1:9" x14ac:dyDescent="0.25">
      <c r="A2511">
        <v>2510</v>
      </c>
      <c r="F2511">
        <v>54.745655000000014</v>
      </c>
      <c r="G2511">
        <v>6.3479349999999997</v>
      </c>
      <c r="H2511">
        <v>53.91605400000001</v>
      </c>
      <c r="I2511">
        <v>9.9410640000000008</v>
      </c>
    </row>
    <row r="2512" spans="1:9" x14ac:dyDescent="0.25">
      <c r="A2512">
        <v>2511</v>
      </c>
      <c r="D2512">
        <v>36.209221000000014</v>
      </c>
      <c r="E2512">
        <v>8.0188670000000002</v>
      </c>
    </row>
    <row r="2513" spans="1:9" x14ac:dyDescent="0.25">
      <c r="A2513">
        <v>2512</v>
      </c>
      <c r="D2513">
        <v>36.226618000000016</v>
      </c>
      <c r="E2513">
        <v>7.9047409999999996</v>
      </c>
    </row>
    <row r="2514" spans="1:9" x14ac:dyDescent="0.25">
      <c r="A2514">
        <v>2513</v>
      </c>
      <c r="D2514">
        <v>36.249117000000012</v>
      </c>
      <c r="E2514">
        <v>7.9321890000000002</v>
      </c>
    </row>
    <row r="2515" spans="1:9" x14ac:dyDescent="0.25">
      <c r="A2515">
        <v>2514</v>
      </c>
      <c r="D2515">
        <v>36.239168000000014</v>
      </c>
      <c r="E2515">
        <v>7.882752</v>
      </c>
    </row>
    <row r="2516" spans="1:9" x14ac:dyDescent="0.25">
      <c r="A2516">
        <v>2515</v>
      </c>
      <c r="D2516">
        <v>36.231209000000007</v>
      </c>
      <c r="E2516">
        <v>7.9107620000000001</v>
      </c>
    </row>
    <row r="2517" spans="1:9" x14ac:dyDescent="0.25">
      <c r="A2517">
        <v>2516</v>
      </c>
      <c r="D2517">
        <v>36.246311000000013</v>
      </c>
      <c r="E2517">
        <v>7.9431070000000004</v>
      </c>
    </row>
    <row r="2518" spans="1:9" x14ac:dyDescent="0.25">
      <c r="A2518">
        <v>2517</v>
      </c>
      <c r="B2518">
        <v>29.769657000000009</v>
      </c>
      <c r="C2518">
        <v>6.2844179999999996</v>
      </c>
      <c r="D2518">
        <v>36.228300000000011</v>
      </c>
      <c r="E2518">
        <v>7.958361</v>
      </c>
    </row>
    <row r="2519" spans="1:9" x14ac:dyDescent="0.25">
      <c r="A2519">
        <v>2518</v>
      </c>
      <c r="B2519">
        <v>29.794300000000007</v>
      </c>
      <c r="C2519">
        <v>6.2753360000000002</v>
      </c>
      <c r="D2519">
        <v>36.190599000000013</v>
      </c>
      <c r="E2519">
        <v>7.9913189999999998</v>
      </c>
    </row>
    <row r="2520" spans="1:9" x14ac:dyDescent="0.25">
      <c r="A2520">
        <v>2519</v>
      </c>
      <c r="B2520">
        <v>29.780014000000008</v>
      </c>
      <c r="C2520">
        <v>6.2658469999999999</v>
      </c>
      <c r="D2520">
        <v>36.129480000000015</v>
      </c>
      <c r="E2520">
        <v>8.0202460000000002</v>
      </c>
    </row>
    <row r="2521" spans="1:9" x14ac:dyDescent="0.25">
      <c r="A2521">
        <v>2520</v>
      </c>
      <c r="B2521">
        <v>29.802361000000012</v>
      </c>
      <c r="C2521">
        <v>6.2506440000000003</v>
      </c>
      <c r="D2521">
        <v>36.209221000000014</v>
      </c>
      <c r="E2521">
        <v>8.0188670000000002</v>
      </c>
    </row>
    <row r="2522" spans="1:9" x14ac:dyDescent="0.25">
      <c r="A2522">
        <v>2521</v>
      </c>
      <c r="B2522">
        <v>29.827461000000014</v>
      </c>
      <c r="C2522">
        <v>6.2527359999999996</v>
      </c>
    </row>
    <row r="2523" spans="1:9" x14ac:dyDescent="0.25">
      <c r="A2523">
        <v>2522</v>
      </c>
      <c r="B2523">
        <v>29.870266000000015</v>
      </c>
      <c r="C2523">
        <v>6.2451340000000002</v>
      </c>
    </row>
    <row r="2524" spans="1:9" x14ac:dyDescent="0.25">
      <c r="A2524">
        <v>2523</v>
      </c>
      <c r="B2524">
        <v>29.865725000000012</v>
      </c>
      <c r="C2524">
        <v>6.2223800000000002</v>
      </c>
    </row>
    <row r="2525" spans="1:9" x14ac:dyDescent="0.25">
      <c r="A2525">
        <v>2524</v>
      </c>
      <c r="B2525">
        <v>29.817921000000013</v>
      </c>
      <c r="C2525">
        <v>6.2313590000000003</v>
      </c>
    </row>
    <row r="2526" spans="1:9" x14ac:dyDescent="0.25">
      <c r="A2526">
        <v>2525</v>
      </c>
      <c r="B2526">
        <v>29.822411000000017</v>
      </c>
      <c r="C2526">
        <v>6.2405929999999996</v>
      </c>
    </row>
    <row r="2527" spans="1:9" x14ac:dyDescent="0.25">
      <c r="A2527">
        <v>2526</v>
      </c>
      <c r="B2527">
        <v>29.786749000000015</v>
      </c>
      <c r="C2527">
        <v>6.2228899999999996</v>
      </c>
      <c r="H2527">
        <v>30.781799000000014</v>
      </c>
      <c r="I2527">
        <v>9.1951330000000002</v>
      </c>
    </row>
    <row r="2528" spans="1:9" x14ac:dyDescent="0.25">
      <c r="A2528">
        <v>2527</v>
      </c>
      <c r="B2528">
        <v>29.769657000000009</v>
      </c>
      <c r="C2528">
        <v>6.2844179999999996</v>
      </c>
      <c r="F2528">
        <v>30.624409000000014</v>
      </c>
      <c r="G2528">
        <v>5.7540880000000003</v>
      </c>
      <c r="H2528">
        <v>30.781799000000014</v>
      </c>
      <c r="I2528">
        <v>9.1951330000000002</v>
      </c>
    </row>
    <row r="2529" spans="1:11" x14ac:dyDescent="0.25">
      <c r="A2529">
        <v>2528</v>
      </c>
      <c r="F2529">
        <v>30.624409000000014</v>
      </c>
      <c r="G2529">
        <v>5.7540880000000003</v>
      </c>
      <c r="H2529">
        <v>30.781799000000014</v>
      </c>
      <c r="I2529">
        <v>9.1951330000000002</v>
      </c>
    </row>
    <row r="2530" spans="1:11" x14ac:dyDescent="0.25">
      <c r="A2530">
        <v>2529</v>
      </c>
      <c r="F2530">
        <v>30.624409000000014</v>
      </c>
      <c r="G2530">
        <v>5.7540880000000003</v>
      </c>
      <c r="H2530">
        <v>30.799452000000016</v>
      </c>
      <c r="I2530">
        <v>9.2201319999999996</v>
      </c>
      <c r="J2530">
        <v>38.936729000000014</v>
      </c>
      <c r="K2530">
        <v>13.85581</v>
      </c>
    </row>
    <row r="2531" spans="1:11" x14ac:dyDescent="0.25">
      <c r="A2531">
        <v>2530</v>
      </c>
    </row>
    <row r="2532" spans="1:11" x14ac:dyDescent="0.25">
      <c r="A2532">
        <v>2531</v>
      </c>
    </row>
    <row r="2533" spans="1:11" x14ac:dyDescent="0.25">
      <c r="A2533">
        <v>2532</v>
      </c>
    </row>
    <row r="2534" spans="1:11" x14ac:dyDescent="0.25">
      <c r="A2534">
        <v>2533</v>
      </c>
    </row>
    <row r="2535" spans="1:11" x14ac:dyDescent="0.25">
      <c r="A2535">
        <v>2534</v>
      </c>
    </row>
    <row r="2536" spans="1:11" x14ac:dyDescent="0.25">
      <c r="A2536">
        <v>2535</v>
      </c>
    </row>
    <row r="2537" spans="1:11" x14ac:dyDescent="0.25">
      <c r="A2537">
        <v>2536</v>
      </c>
    </row>
    <row r="2538" spans="1:11" x14ac:dyDescent="0.25">
      <c r="A2538">
        <v>2537</v>
      </c>
    </row>
    <row r="2539" spans="1:11" x14ac:dyDescent="0.25">
      <c r="A2539">
        <v>2538</v>
      </c>
    </row>
    <row r="2540" spans="1:11" x14ac:dyDescent="0.25">
      <c r="A2540">
        <v>2539</v>
      </c>
    </row>
    <row r="2541" spans="1:11" x14ac:dyDescent="0.25">
      <c r="A2541">
        <v>2540</v>
      </c>
    </row>
    <row r="2542" spans="1:11" x14ac:dyDescent="0.25">
      <c r="A2542">
        <v>2541</v>
      </c>
    </row>
    <row r="2543" spans="1:11" x14ac:dyDescent="0.25">
      <c r="A2543">
        <v>2542</v>
      </c>
    </row>
    <row r="2544" spans="1:11" x14ac:dyDescent="0.25">
      <c r="A2544">
        <v>2543</v>
      </c>
    </row>
    <row r="2545" spans="1:1" x14ac:dyDescent="0.25">
      <c r="A2545">
        <v>2544</v>
      </c>
    </row>
    <row r="2546" spans="1:1" x14ac:dyDescent="0.25">
      <c r="A2546">
        <v>2545</v>
      </c>
    </row>
    <row r="2547" spans="1:1" x14ac:dyDescent="0.25">
      <c r="A2547">
        <v>2546</v>
      </c>
    </row>
    <row r="2548" spans="1:1" x14ac:dyDescent="0.25">
      <c r="A2548">
        <v>2547</v>
      </c>
    </row>
    <row r="2549" spans="1:1" x14ac:dyDescent="0.25">
      <c r="A2549">
        <v>2548</v>
      </c>
    </row>
    <row r="2550" spans="1:1" x14ac:dyDescent="0.25">
      <c r="A2550">
        <v>2549</v>
      </c>
    </row>
    <row r="2551" spans="1:1" x14ac:dyDescent="0.25">
      <c r="A2551">
        <v>2550</v>
      </c>
    </row>
    <row r="2552" spans="1:1" x14ac:dyDescent="0.25">
      <c r="A2552">
        <v>2551</v>
      </c>
    </row>
    <row r="2553" spans="1:1" x14ac:dyDescent="0.25">
      <c r="A2553">
        <v>2552</v>
      </c>
    </row>
    <row r="2554" spans="1:1" x14ac:dyDescent="0.25">
      <c r="A2554">
        <v>2553</v>
      </c>
    </row>
    <row r="2555" spans="1:1" x14ac:dyDescent="0.25">
      <c r="A2555">
        <v>2554</v>
      </c>
    </row>
    <row r="2556" spans="1:1" x14ac:dyDescent="0.25">
      <c r="A2556">
        <v>2555</v>
      </c>
    </row>
    <row r="2557" spans="1:1" x14ac:dyDescent="0.25">
      <c r="A2557">
        <v>2556</v>
      </c>
    </row>
    <row r="2558" spans="1:1" x14ac:dyDescent="0.25">
      <c r="A2558">
        <v>2557</v>
      </c>
    </row>
    <row r="2559" spans="1:1" x14ac:dyDescent="0.25">
      <c r="A2559">
        <v>2558</v>
      </c>
    </row>
    <row r="2560" spans="1:1" x14ac:dyDescent="0.25">
      <c r="A2560">
        <v>2559</v>
      </c>
    </row>
    <row r="2561" spans="1:11" x14ac:dyDescent="0.25">
      <c r="A2561">
        <v>2560</v>
      </c>
    </row>
    <row r="2562" spans="1:11" x14ac:dyDescent="0.25">
      <c r="A2562">
        <v>2561</v>
      </c>
    </row>
    <row r="2563" spans="1:11" x14ac:dyDescent="0.25">
      <c r="A2563">
        <v>2562</v>
      </c>
      <c r="J2563">
        <v>38.766281000000014</v>
      </c>
      <c r="K2563">
        <v>13.94106</v>
      </c>
    </row>
    <row r="2564" spans="1:11" x14ac:dyDescent="0.25">
      <c r="A2564">
        <v>2563</v>
      </c>
      <c r="D2564">
        <v>51.351391000000014</v>
      </c>
      <c r="E2564">
        <v>4.8502580000000002</v>
      </c>
    </row>
    <row r="2565" spans="1:11" x14ac:dyDescent="0.25">
      <c r="A2565">
        <v>2564</v>
      </c>
      <c r="D2565">
        <v>51.335522000000012</v>
      </c>
      <c r="E2565">
        <v>4.8766850000000002</v>
      </c>
    </row>
    <row r="2566" spans="1:11" x14ac:dyDescent="0.25">
      <c r="A2566">
        <v>2565</v>
      </c>
      <c r="D2566">
        <v>51.335014000000015</v>
      </c>
      <c r="E2566">
        <v>4.8576550000000003</v>
      </c>
    </row>
    <row r="2567" spans="1:11" x14ac:dyDescent="0.25">
      <c r="A2567">
        <v>2566</v>
      </c>
      <c r="D2567">
        <v>51.351391000000014</v>
      </c>
      <c r="E2567">
        <v>4.8502580000000002</v>
      </c>
    </row>
    <row r="2568" spans="1:11" x14ac:dyDescent="0.25">
      <c r="A2568">
        <v>2567</v>
      </c>
      <c r="D2568">
        <v>51.351391000000014</v>
      </c>
      <c r="E2568">
        <v>4.8502580000000002</v>
      </c>
    </row>
    <row r="2569" spans="1:11" x14ac:dyDescent="0.25">
      <c r="A2569">
        <v>2568</v>
      </c>
      <c r="B2569">
        <v>56.21282200000001</v>
      </c>
      <c r="C2569">
        <v>6.9793310000000002</v>
      </c>
      <c r="D2569">
        <v>51.351391000000014</v>
      </c>
      <c r="E2569">
        <v>4.8502580000000002</v>
      </c>
    </row>
    <row r="2570" spans="1:11" x14ac:dyDescent="0.25">
      <c r="A2570">
        <v>2569</v>
      </c>
      <c r="B2570">
        <v>56.209610000000012</v>
      </c>
      <c r="C2570">
        <v>6.9705560000000002</v>
      </c>
      <c r="D2570">
        <v>51.351391000000014</v>
      </c>
      <c r="E2570">
        <v>4.8502580000000002</v>
      </c>
    </row>
    <row r="2571" spans="1:11" x14ac:dyDescent="0.25">
      <c r="A2571">
        <v>2570</v>
      </c>
      <c r="B2571">
        <v>56.241901000000013</v>
      </c>
      <c r="C2571">
        <v>6.9687700000000001</v>
      </c>
      <c r="D2571">
        <v>51.351391000000014</v>
      </c>
      <c r="E2571">
        <v>4.8502580000000002</v>
      </c>
    </row>
    <row r="2572" spans="1:11" x14ac:dyDescent="0.25">
      <c r="A2572">
        <v>2571</v>
      </c>
      <c r="B2572">
        <v>56.234352000000015</v>
      </c>
      <c r="C2572">
        <v>6.9915240000000001</v>
      </c>
    </row>
    <row r="2573" spans="1:11" x14ac:dyDescent="0.25">
      <c r="A2573">
        <v>2572</v>
      </c>
      <c r="B2573">
        <v>56.234352000000015</v>
      </c>
      <c r="C2573">
        <v>6.9829020000000002</v>
      </c>
    </row>
    <row r="2574" spans="1:11" x14ac:dyDescent="0.25">
      <c r="A2574">
        <v>2573</v>
      </c>
      <c r="B2574">
        <v>56.21282200000001</v>
      </c>
      <c r="C2574">
        <v>6.9793310000000002</v>
      </c>
      <c r="F2574">
        <v>54.188793000000011</v>
      </c>
      <c r="G2574">
        <v>6.6877129999999996</v>
      </c>
    </row>
    <row r="2575" spans="1:11" x14ac:dyDescent="0.25">
      <c r="A2575">
        <v>2574</v>
      </c>
      <c r="F2575">
        <v>54.184509000000013</v>
      </c>
      <c r="G2575">
        <v>6.6266959999999999</v>
      </c>
      <c r="H2575">
        <v>54.835087000000009</v>
      </c>
      <c r="I2575">
        <v>3.6749619999999998</v>
      </c>
    </row>
    <row r="2576" spans="1:11" x14ac:dyDescent="0.25">
      <c r="A2576">
        <v>2575</v>
      </c>
      <c r="F2576">
        <v>54.144615000000009</v>
      </c>
      <c r="G2576">
        <v>6.6544999999999996</v>
      </c>
      <c r="H2576">
        <v>54.858658000000013</v>
      </c>
      <c r="I2576">
        <v>3.7807729999999999</v>
      </c>
    </row>
    <row r="2577" spans="1:9" x14ac:dyDescent="0.25">
      <c r="A2577">
        <v>2576</v>
      </c>
      <c r="F2577">
        <v>54.197414000000009</v>
      </c>
      <c r="G2577">
        <v>6.6480730000000001</v>
      </c>
      <c r="H2577">
        <v>54.821926000000012</v>
      </c>
      <c r="I2577">
        <v>3.7743950000000002</v>
      </c>
    </row>
    <row r="2578" spans="1:9" x14ac:dyDescent="0.25">
      <c r="A2578">
        <v>2577</v>
      </c>
      <c r="F2578">
        <v>54.188641000000011</v>
      </c>
      <c r="G2578">
        <v>6.6696020000000003</v>
      </c>
      <c r="H2578">
        <v>54.868862000000014</v>
      </c>
      <c r="I2578">
        <v>3.7154699999999998</v>
      </c>
    </row>
    <row r="2579" spans="1:9" x14ac:dyDescent="0.25">
      <c r="A2579">
        <v>2578</v>
      </c>
      <c r="F2579">
        <v>54.292721000000014</v>
      </c>
      <c r="G2579">
        <v>6.7424549999999996</v>
      </c>
      <c r="H2579">
        <v>54.911766000000014</v>
      </c>
      <c r="I2579">
        <v>3.7011850000000002</v>
      </c>
    </row>
    <row r="2580" spans="1:9" x14ac:dyDescent="0.25">
      <c r="A2580">
        <v>2579</v>
      </c>
      <c r="F2580">
        <v>54.287006000000012</v>
      </c>
      <c r="G2580">
        <v>6.7812799999999998</v>
      </c>
      <c r="H2580">
        <v>54.917377000000009</v>
      </c>
      <c r="I2580">
        <v>3.7233779999999999</v>
      </c>
    </row>
    <row r="2581" spans="1:9" x14ac:dyDescent="0.25">
      <c r="A2581">
        <v>2580</v>
      </c>
      <c r="F2581">
        <v>54.299759000000009</v>
      </c>
      <c r="G2581">
        <v>6.7031720000000004</v>
      </c>
      <c r="H2581">
        <v>54.933552000000013</v>
      </c>
      <c r="I2581">
        <v>3.6386370000000001</v>
      </c>
    </row>
    <row r="2582" spans="1:9" x14ac:dyDescent="0.25">
      <c r="A2582">
        <v>2581</v>
      </c>
      <c r="F2582">
        <v>54.188793000000011</v>
      </c>
      <c r="G2582">
        <v>6.6877129999999996</v>
      </c>
      <c r="H2582">
        <v>54.835087000000009</v>
      </c>
      <c r="I2582">
        <v>3.6749619999999998</v>
      </c>
    </row>
    <row r="2583" spans="1:9" x14ac:dyDescent="0.25">
      <c r="A2583">
        <v>2582</v>
      </c>
    </row>
    <row r="2584" spans="1:9" x14ac:dyDescent="0.25">
      <c r="A2584">
        <v>2583</v>
      </c>
    </row>
    <row r="2585" spans="1:9" x14ac:dyDescent="0.25">
      <c r="A2585">
        <v>2584</v>
      </c>
    </row>
    <row r="2586" spans="1:9" x14ac:dyDescent="0.25">
      <c r="A2586">
        <v>2585</v>
      </c>
    </row>
    <row r="2587" spans="1:9" x14ac:dyDescent="0.25">
      <c r="A2587">
        <v>2586</v>
      </c>
    </row>
    <row r="2588" spans="1:9" x14ac:dyDescent="0.25">
      <c r="A2588">
        <v>2587</v>
      </c>
      <c r="D2588">
        <v>76.612526000000003</v>
      </c>
      <c r="E2588">
        <v>6.8045359999999997</v>
      </c>
    </row>
    <row r="2589" spans="1:9" x14ac:dyDescent="0.25">
      <c r="A2589">
        <v>2588</v>
      </c>
      <c r="D2589">
        <v>76.591341</v>
      </c>
      <c r="E2589">
        <v>6.8090210000000004</v>
      </c>
    </row>
    <row r="2590" spans="1:9" x14ac:dyDescent="0.25">
      <c r="A2590">
        <v>2589</v>
      </c>
      <c r="D2590">
        <v>76.571599000000006</v>
      </c>
      <c r="E2590">
        <v>6.7604639999999998</v>
      </c>
    </row>
    <row r="2591" spans="1:9" x14ac:dyDescent="0.25">
      <c r="A2591">
        <v>2590</v>
      </c>
      <c r="D2591">
        <v>76.537423000000004</v>
      </c>
      <c r="E2591">
        <v>6.708609</v>
      </c>
    </row>
    <row r="2592" spans="1:9" x14ac:dyDescent="0.25">
      <c r="A2592">
        <v>2591</v>
      </c>
      <c r="B2592">
        <v>80.779795000000007</v>
      </c>
      <c r="C2592">
        <v>8.418609</v>
      </c>
      <c r="D2592">
        <v>76.550156000000001</v>
      </c>
      <c r="E2592">
        <v>6.7047429999999997</v>
      </c>
    </row>
    <row r="2593" spans="1:9" x14ac:dyDescent="0.25">
      <c r="A2593">
        <v>2592</v>
      </c>
      <c r="B2593">
        <v>80.751032000000009</v>
      </c>
      <c r="C2593">
        <v>8.3824740000000002</v>
      </c>
      <c r="D2593">
        <v>76.659176000000002</v>
      </c>
      <c r="E2593">
        <v>6.722836</v>
      </c>
    </row>
    <row r="2594" spans="1:9" x14ac:dyDescent="0.25">
      <c r="A2594">
        <v>2593</v>
      </c>
      <c r="B2594">
        <v>80.732166000000007</v>
      </c>
      <c r="C2594">
        <v>8.4485050000000008</v>
      </c>
      <c r="D2594">
        <v>76.612526000000003</v>
      </c>
      <c r="E2594">
        <v>6.8045359999999997</v>
      </c>
    </row>
    <row r="2595" spans="1:9" x14ac:dyDescent="0.25">
      <c r="A2595">
        <v>2594</v>
      </c>
      <c r="B2595">
        <v>80.732939000000002</v>
      </c>
      <c r="C2595">
        <v>8.396236</v>
      </c>
    </row>
    <row r="2596" spans="1:9" x14ac:dyDescent="0.25">
      <c r="A2596">
        <v>2595</v>
      </c>
      <c r="B2596">
        <v>80.779795000000007</v>
      </c>
      <c r="C2596">
        <v>8.418609</v>
      </c>
    </row>
    <row r="2597" spans="1:9" x14ac:dyDescent="0.25">
      <c r="A2597">
        <v>2596</v>
      </c>
      <c r="B2597">
        <v>80.779795000000007</v>
      </c>
      <c r="C2597">
        <v>8.418609</v>
      </c>
      <c r="F2597">
        <v>79.744950000000003</v>
      </c>
      <c r="G2597">
        <v>8.6590720000000001</v>
      </c>
      <c r="H2597">
        <v>79.924846000000002</v>
      </c>
      <c r="I2597">
        <v>5.3752060000000004</v>
      </c>
    </row>
    <row r="2598" spans="1:9" x14ac:dyDescent="0.25">
      <c r="A2598">
        <v>2597</v>
      </c>
      <c r="F2598">
        <v>79.764125000000007</v>
      </c>
      <c r="G2598">
        <v>8.6289689999999997</v>
      </c>
      <c r="H2598">
        <v>79.830362000000008</v>
      </c>
      <c r="I2598">
        <v>5.4414949999999997</v>
      </c>
    </row>
    <row r="2599" spans="1:9" x14ac:dyDescent="0.25">
      <c r="A2599">
        <v>2598</v>
      </c>
      <c r="F2599">
        <v>79.776651000000001</v>
      </c>
      <c r="G2599">
        <v>8.6445360000000004</v>
      </c>
      <c r="H2599">
        <v>79.855311</v>
      </c>
      <c r="I2599">
        <v>5.4233500000000001</v>
      </c>
    </row>
    <row r="2600" spans="1:9" x14ac:dyDescent="0.25">
      <c r="A2600">
        <v>2599</v>
      </c>
      <c r="F2600">
        <v>79.754949000000011</v>
      </c>
      <c r="G2600">
        <v>8.6535569999999993</v>
      </c>
      <c r="H2600">
        <v>79.867785000000012</v>
      </c>
      <c r="I2600">
        <v>5.4212879999999997</v>
      </c>
    </row>
    <row r="2601" spans="1:9" x14ac:dyDescent="0.25">
      <c r="A2601">
        <v>2600</v>
      </c>
      <c r="F2601">
        <v>79.747269000000003</v>
      </c>
      <c r="G2601">
        <v>8.6086080000000003</v>
      </c>
      <c r="H2601">
        <v>79.902166000000008</v>
      </c>
      <c r="I2601">
        <v>5.3457220000000003</v>
      </c>
    </row>
    <row r="2602" spans="1:9" x14ac:dyDescent="0.25">
      <c r="A2602">
        <v>2601</v>
      </c>
      <c r="F2602">
        <v>79.698145000000011</v>
      </c>
      <c r="G2602">
        <v>8.6494850000000003</v>
      </c>
      <c r="H2602">
        <v>79.903661</v>
      </c>
      <c r="I2602">
        <v>5.3661859999999999</v>
      </c>
    </row>
    <row r="2603" spans="1:9" x14ac:dyDescent="0.25">
      <c r="A2603">
        <v>2602</v>
      </c>
      <c r="F2603">
        <v>79.744950000000003</v>
      </c>
      <c r="G2603">
        <v>8.6590720000000001</v>
      </c>
      <c r="H2603">
        <v>79.924846000000002</v>
      </c>
      <c r="I2603">
        <v>5.3752060000000004</v>
      </c>
    </row>
    <row r="2604" spans="1:9" x14ac:dyDescent="0.25">
      <c r="A2604">
        <v>2603</v>
      </c>
      <c r="F2604">
        <v>79.744950000000003</v>
      </c>
      <c r="G2604">
        <v>8.6590720000000001</v>
      </c>
      <c r="H2604">
        <v>79.924846000000002</v>
      </c>
      <c r="I2604">
        <v>5.3752060000000004</v>
      </c>
    </row>
    <row r="2605" spans="1:9" x14ac:dyDescent="0.25">
      <c r="A2605">
        <v>2604</v>
      </c>
    </row>
    <row r="2606" spans="1:9" x14ac:dyDescent="0.25">
      <c r="A2606">
        <v>2605</v>
      </c>
    </row>
    <row r="2607" spans="1:9" x14ac:dyDescent="0.25">
      <c r="A2607">
        <v>2606</v>
      </c>
    </row>
    <row r="2608" spans="1:9" x14ac:dyDescent="0.25">
      <c r="A2608">
        <v>2607</v>
      </c>
      <c r="D2608">
        <v>102.46989600000001</v>
      </c>
      <c r="E2608">
        <v>6.8173709999999996</v>
      </c>
    </row>
    <row r="2609" spans="1:9" x14ac:dyDescent="0.25">
      <c r="A2609">
        <v>2608</v>
      </c>
      <c r="D2609">
        <v>102.506445</v>
      </c>
      <c r="E2609">
        <v>6.7554119999999998</v>
      </c>
    </row>
    <row r="2610" spans="1:9" x14ac:dyDescent="0.25">
      <c r="A2610">
        <v>2609</v>
      </c>
      <c r="D2610">
        <v>102.51819800000001</v>
      </c>
      <c r="E2610">
        <v>6.7739690000000001</v>
      </c>
    </row>
    <row r="2611" spans="1:9" x14ac:dyDescent="0.25">
      <c r="A2611">
        <v>2610</v>
      </c>
      <c r="D2611">
        <v>102.471602</v>
      </c>
      <c r="E2611">
        <v>6.7779889999999998</v>
      </c>
    </row>
    <row r="2612" spans="1:9" x14ac:dyDescent="0.25">
      <c r="A2612">
        <v>2611</v>
      </c>
      <c r="D2612">
        <v>102.48412500000001</v>
      </c>
      <c r="E2612">
        <v>6.7658759999999996</v>
      </c>
    </row>
    <row r="2613" spans="1:9" x14ac:dyDescent="0.25">
      <c r="A2613">
        <v>2612</v>
      </c>
      <c r="B2613">
        <v>108.53695900000001</v>
      </c>
      <c r="C2613">
        <v>8.1781439999999996</v>
      </c>
      <c r="D2613">
        <v>102.517218</v>
      </c>
      <c r="E2613">
        <v>6.765619</v>
      </c>
    </row>
    <row r="2614" spans="1:9" x14ac:dyDescent="0.25">
      <c r="A2614">
        <v>2613</v>
      </c>
      <c r="B2614">
        <v>108.52108600000001</v>
      </c>
      <c r="C2614">
        <v>8.1531950000000002</v>
      </c>
      <c r="D2614">
        <v>102.476809</v>
      </c>
      <c r="E2614">
        <v>6.7480419999999999</v>
      </c>
    </row>
    <row r="2615" spans="1:9" x14ac:dyDescent="0.25">
      <c r="A2615">
        <v>2614</v>
      </c>
      <c r="B2615">
        <v>108.53448700000001</v>
      </c>
      <c r="C2615">
        <v>8.1692780000000003</v>
      </c>
      <c r="D2615">
        <v>102.46989600000001</v>
      </c>
      <c r="E2615">
        <v>6.8173709999999996</v>
      </c>
    </row>
    <row r="2616" spans="1:9" x14ac:dyDescent="0.25">
      <c r="A2616">
        <v>2615</v>
      </c>
      <c r="B2616">
        <v>108.54041500000001</v>
      </c>
      <c r="C2616">
        <v>8.1650510000000001</v>
      </c>
    </row>
    <row r="2617" spans="1:9" x14ac:dyDescent="0.25">
      <c r="A2617">
        <v>2616</v>
      </c>
      <c r="B2617">
        <v>108.48067300000001</v>
      </c>
      <c r="C2617">
        <v>8.1402059999999992</v>
      </c>
    </row>
    <row r="2618" spans="1:9" x14ac:dyDescent="0.25">
      <c r="A2618">
        <v>2617</v>
      </c>
      <c r="B2618">
        <v>108.53695900000001</v>
      </c>
      <c r="C2618">
        <v>8.1781439999999996</v>
      </c>
    </row>
    <row r="2619" spans="1:9" x14ac:dyDescent="0.25">
      <c r="A2619">
        <v>2618</v>
      </c>
      <c r="B2619">
        <v>108.53695900000001</v>
      </c>
      <c r="C2619">
        <v>8.1781439999999996</v>
      </c>
      <c r="H2619">
        <v>108.58479500000001</v>
      </c>
      <c r="I2619">
        <v>4.9837109999999996</v>
      </c>
    </row>
    <row r="2620" spans="1:9" x14ac:dyDescent="0.25">
      <c r="A2620">
        <v>2619</v>
      </c>
      <c r="F2620">
        <v>109.62139300000001</v>
      </c>
      <c r="G2620">
        <v>8.7022689999999994</v>
      </c>
      <c r="H2620">
        <v>108.59371400000001</v>
      </c>
      <c r="I2620">
        <v>5.0200509999999996</v>
      </c>
    </row>
    <row r="2621" spans="1:9" x14ac:dyDescent="0.25">
      <c r="A2621">
        <v>2620</v>
      </c>
      <c r="F2621">
        <v>109.66829900000002</v>
      </c>
      <c r="G2621">
        <v>8.6563409999999994</v>
      </c>
      <c r="H2621">
        <v>108.56644600000001</v>
      </c>
      <c r="I2621">
        <v>4.9758760000000004</v>
      </c>
    </row>
    <row r="2622" spans="1:9" x14ac:dyDescent="0.25">
      <c r="A2622">
        <v>2621</v>
      </c>
      <c r="F2622">
        <v>109.68871100000001</v>
      </c>
      <c r="G2622">
        <v>8.6593289999999996</v>
      </c>
      <c r="H2622">
        <v>108.56979600000001</v>
      </c>
      <c r="I2622">
        <v>4.9511859999999999</v>
      </c>
    </row>
    <row r="2623" spans="1:9" x14ac:dyDescent="0.25">
      <c r="A2623">
        <v>2622</v>
      </c>
      <c r="F2623">
        <v>109.66072300000002</v>
      </c>
      <c r="G2623">
        <v>8.668609</v>
      </c>
      <c r="H2623">
        <v>108.56979600000001</v>
      </c>
      <c r="I2623">
        <v>4.9504130000000002</v>
      </c>
    </row>
    <row r="2624" spans="1:9" x14ac:dyDescent="0.25">
      <c r="A2624">
        <v>2623</v>
      </c>
      <c r="F2624">
        <v>109.68582700000002</v>
      </c>
      <c r="G2624">
        <v>8.6239179999999998</v>
      </c>
      <c r="H2624">
        <v>108.648504</v>
      </c>
      <c r="I2624">
        <v>4.9927320000000002</v>
      </c>
    </row>
    <row r="2625" spans="1:9" x14ac:dyDescent="0.25">
      <c r="A2625">
        <v>2624</v>
      </c>
      <c r="F2625">
        <v>109.673765</v>
      </c>
      <c r="G2625">
        <v>8.6315980000000003</v>
      </c>
      <c r="H2625">
        <v>108.66129100000001</v>
      </c>
      <c r="I2625">
        <v>4.9334020000000001</v>
      </c>
    </row>
    <row r="2626" spans="1:9" x14ac:dyDescent="0.25">
      <c r="A2626">
        <v>2625</v>
      </c>
      <c r="F2626">
        <v>109.66845500000001</v>
      </c>
      <c r="G2626">
        <v>8.6246910000000003</v>
      </c>
      <c r="H2626">
        <v>108.58479500000001</v>
      </c>
      <c r="I2626">
        <v>4.9837109999999996</v>
      </c>
    </row>
    <row r="2627" spans="1:9" x14ac:dyDescent="0.25">
      <c r="A2627">
        <v>2626</v>
      </c>
      <c r="F2627">
        <v>109.62139300000001</v>
      </c>
      <c r="G2627">
        <v>8.7022689999999994</v>
      </c>
      <c r="H2627">
        <v>108.58479500000001</v>
      </c>
      <c r="I2627">
        <v>4.9837109999999996</v>
      </c>
    </row>
    <row r="2628" spans="1:9" x14ac:dyDescent="0.25">
      <c r="A2628">
        <v>2627</v>
      </c>
    </row>
    <row r="2629" spans="1:9" x14ac:dyDescent="0.25">
      <c r="A2629">
        <v>2628</v>
      </c>
      <c r="D2629">
        <v>130.472632</v>
      </c>
      <c r="E2629">
        <v>5.3320100000000004</v>
      </c>
    </row>
    <row r="2630" spans="1:9" x14ac:dyDescent="0.25">
      <c r="A2630">
        <v>2629</v>
      </c>
      <c r="D2630">
        <v>130.515467</v>
      </c>
      <c r="E2630">
        <v>5.3642269999999996</v>
      </c>
    </row>
    <row r="2631" spans="1:9" x14ac:dyDescent="0.25">
      <c r="A2631">
        <v>2630</v>
      </c>
      <c r="D2631">
        <v>130.54660200000001</v>
      </c>
      <c r="E2631">
        <v>5.3567520000000002</v>
      </c>
    </row>
    <row r="2632" spans="1:9" x14ac:dyDescent="0.25">
      <c r="A2632">
        <v>2631</v>
      </c>
      <c r="D2632">
        <v>130.54015900000002</v>
      </c>
      <c r="E2632">
        <v>5.3568040000000003</v>
      </c>
    </row>
    <row r="2633" spans="1:9" x14ac:dyDescent="0.25">
      <c r="A2633">
        <v>2632</v>
      </c>
      <c r="D2633">
        <v>130.48809600000001</v>
      </c>
      <c r="E2633">
        <v>5.3353609999999998</v>
      </c>
    </row>
    <row r="2634" spans="1:9" x14ac:dyDescent="0.25">
      <c r="A2634">
        <v>2633</v>
      </c>
      <c r="B2634">
        <v>135.39525800000001</v>
      </c>
      <c r="C2634">
        <v>7.2678859999999998</v>
      </c>
      <c r="D2634">
        <v>130.54201700000002</v>
      </c>
      <c r="E2634">
        <v>5.2911859999999997</v>
      </c>
    </row>
    <row r="2635" spans="1:9" x14ac:dyDescent="0.25">
      <c r="A2635">
        <v>2634</v>
      </c>
      <c r="B2635">
        <v>135.407633</v>
      </c>
      <c r="C2635">
        <v>7.1721649999999997</v>
      </c>
      <c r="D2635">
        <v>130.55969100000002</v>
      </c>
      <c r="E2635">
        <v>5.3078349999999999</v>
      </c>
    </row>
    <row r="2636" spans="1:9" x14ac:dyDescent="0.25">
      <c r="A2636">
        <v>2635</v>
      </c>
      <c r="B2636">
        <v>135.425982</v>
      </c>
      <c r="C2636">
        <v>7.2424739999999996</v>
      </c>
      <c r="D2636">
        <v>130.56824700000001</v>
      </c>
      <c r="E2636">
        <v>5.3425770000000004</v>
      </c>
    </row>
    <row r="2637" spans="1:9" x14ac:dyDescent="0.25">
      <c r="A2637">
        <v>2636</v>
      </c>
      <c r="B2637">
        <v>135.40645000000001</v>
      </c>
      <c r="C2637">
        <v>7.2338659999999999</v>
      </c>
      <c r="D2637">
        <v>130.472632</v>
      </c>
      <c r="E2637">
        <v>5.3320100000000004</v>
      </c>
    </row>
    <row r="2638" spans="1:9" x14ac:dyDescent="0.25">
      <c r="A2638">
        <v>2637</v>
      </c>
      <c r="B2638">
        <v>135.401186</v>
      </c>
      <c r="C2638">
        <v>7.2847429999999997</v>
      </c>
    </row>
    <row r="2639" spans="1:9" x14ac:dyDescent="0.25">
      <c r="A2639">
        <v>2638</v>
      </c>
      <c r="B2639">
        <v>135.40243000000001</v>
      </c>
      <c r="C2639">
        <v>7.2723190000000004</v>
      </c>
    </row>
    <row r="2640" spans="1:9" x14ac:dyDescent="0.25">
      <c r="A2640">
        <v>2639</v>
      </c>
      <c r="B2640">
        <v>135.394747</v>
      </c>
      <c r="C2640">
        <v>7.3931449999999996</v>
      </c>
    </row>
    <row r="2641" spans="1:9" x14ac:dyDescent="0.25">
      <c r="A2641">
        <v>2640</v>
      </c>
      <c r="B2641">
        <v>135.39525800000001</v>
      </c>
      <c r="C2641">
        <v>7.2678859999999998</v>
      </c>
    </row>
    <row r="2642" spans="1:9" x14ac:dyDescent="0.25">
      <c r="A2642">
        <v>2641</v>
      </c>
    </row>
    <row r="2643" spans="1:9" x14ac:dyDescent="0.25">
      <c r="A2643">
        <v>2642</v>
      </c>
      <c r="F2643">
        <v>136.78628700000002</v>
      </c>
      <c r="G2643">
        <v>7.9552579999999997</v>
      </c>
      <c r="H2643">
        <v>136.34762800000001</v>
      </c>
      <c r="I2643">
        <v>4.5549480000000004</v>
      </c>
    </row>
    <row r="2644" spans="1:9" x14ac:dyDescent="0.25">
      <c r="A2644">
        <v>2643</v>
      </c>
      <c r="F2644">
        <v>136.76479499999999</v>
      </c>
      <c r="G2644">
        <v>8.0829900000000006</v>
      </c>
      <c r="H2644">
        <v>136.38201300000003</v>
      </c>
      <c r="I2644">
        <v>4.571237</v>
      </c>
    </row>
    <row r="2645" spans="1:9" x14ac:dyDescent="0.25">
      <c r="A2645">
        <v>2644</v>
      </c>
      <c r="F2645">
        <v>136.74779000000001</v>
      </c>
      <c r="G2645">
        <v>8.0061339999999994</v>
      </c>
      <c r="H2645">
        <v>136.37490300000002</v>
      </c>
      <c r="I2645">
        <v>4.5708770000000003</v>
      </c>
    </row>
    <row r="2646" spans="1:9" x14ac:dyDescent="0.25">
      <c r="A2646">
        <v>2645</v>
      </c>
      <c r="F2646">
        <v>136.732889</v>
      </c>
      <c r="G2646">
        <v>7.9226289999999997</v>
      </c>
      <c r="H2646">
        <v>136.41474400000001</v>
      </c>
      <c r="I2646">
        <v>4.5577319999999997</v>
      </c>
    </row>
    <row r="2647" spans="1:9" x14ac:dyDescent="0.25">
      <c r="A2647">
        <v>2646</v>
      </c>
      <c r="F2647">
        <v>136.77041100000002</v>
      </c>
      <c r="G2647">
        <v>7.9384030000000001</v>
      </c>
      <c r="H2647">
        <v>136.42113700000002</v>
      </c>
      <c r="I2647">
        <v>4.5076289999999997</v>
      </c>
    </row>
    <row r="2648" spans="1:9" x14ac:dyDescent="0.25">
      <c r="A2648">
        <v>2647</v>
      </c>
      <c r="F2648">
        <v>136.75845500000003</v>
      </c>
      <c r="G2648">
        <v>8.0512370000000004</v>
      </c>
      <c r="H2648">
        <v>136.38541600000002</v>
      </c>
      <c r="I2648">
        <v>4.4937630000000004</v>
      </c>
    </row>
    <row r="2649" spans="1:9" x14ac:dyDescent="0.25">
      <c r="A2649">
        <v>2648</v>
      </c>
      <c r="F2649">
        <v>136.75268</v>
      </c>
      <c r="G2649">
        <v>8.0339690000000008</v>
      </c>
      <c r="H2649">
        <v>136.34762800000001</v>
      </c>
      <c r="I2649">
        <v>4.5549480000000004</v>
      </c>
    </row>
    <row r="2650" spans="1:9" x14ac:dyDescent="0.25">
      <c r="A2650">
        <v>2649</v>
      </c>
      <c r="F2650">
        <v>136.78628700000002</v>
      </c>
      <c r="G2650">
        <v>7.9552579999999997</v>
      </c>
      <c r="H2650">
        <v>136.34762800000001</v>
      </c>
      <c r="I2650">
        <v>4.5549480000000004</v>
      </c>
    </row>
    <row r="2651" spans="1:9" x14ac:dyDescent="0.25">
      <c r="A2651">
        <v>2650</v>
      </c>
      <c r="F2651">
        <v>136.78628700000002</v>
      </c>
      <c r="G2651">
        <v>7.9552579999999997</v>
      </c>
      <c r="H2651">
        <v>136.34762800000001</v>
      </c>
      <c r="I2651">
        <v>4.5549480000000004</v>
      </c>
    </row>
    <row r="2652" spans="1:9" x14ac:dyDescent="0.25">
      <c r="A2652">
        <v>2651</v>
      </c>
    </row>
    <row r="2653" spans="1:9" x14ac:dyDescent="0.25">
      <c r="A2653">
        <v>2652</v>
      </c>
    </row>
    <row r="2654" spans="1:9" x14ac:dyDescent="0.25">
      <c r="A2654">
        <v>2653</v>
      </c>
    </row>
    <row r="2655" spans="1:9" x14ac:dyDescent="0.25">
      <c r="A2655">
        <v>2654</v>
      </c>
    </row>
    <row r="2656" spans="1:9" x14ac:dyDescent="0.25">
      <c r="A2656">
        <v>2655</v>
      </c>
      <c r="D2656">
        <v>164.72530499999999</v>
      </c>
      <c r="E2656">
        <v>6.8984100000000002</v>
      </c>
    </row>
    <row r="2657" spans="1:9" x14ac:dyDescent="0.25">
      <c r="A2657">
        <v>2656</v>
      </c>
      <c r="D2657">
        <v>164.79166900000001</v>
      </c>
      <c r="E2657">
        <v>6.8992769999999997</v>
      </c>
    </row>
    <row r="2658" spans="1:9" x14ac:dyDescent="0.25">
      <c r="A2658">
        <v>2657</v>
      </c>
      <c r="D2658">
        <v>164.73494600000001</v>
      </c>
      <c r="E2658">
        <v>6.8582650000000003</v>
      </c>
    </row>
    <row r="2659" spans="1:9" x14ac:dyDescent="0.25">
      <c r="A2659">
        <v>2658</v>
      </c>
      <c r="D2659">
        <v>164.748311</v>
      </c>
      <c r="E2659">
        <v>6.8721920000000001</v>
      </c>
    </row>
    <row r="2660" spans="1:9" x14ac:dyDescent="0.25">
      <c r="A2660">
        <v>2659</v>
      </c>
      <c r="B2660">
        <v>169.39494400000001</v>
      </c>
      <c r="C2660">
        <v>8.5180729999999993</v>
      </c>
      <c r="D2660">
        <v>164.722703</v>
      </c>
      <c r="E2660">
        <v>6.87418</v>
      </c>
    </row>
    <row r="2661" spans="1:9" x14ac:dyDescent="0.25">
      <c r="A2661">
        <v>2660</v>
      </c>
      <c r="B2661">
        <v>169.39566000000002</v>
      </c>
      <c r="C2661">
        <v>8.5315899999999996</v>
      </c>
      <c r="D2661">
        <v>164.751779</v>
      </c>
      <c r="E2661">
        <v>6.8004199999999999</v>
      </c>
    </row>
    <row r="2662" spans="1:9" x14ac:dyDescent="0.25">
      <c r="A2662">
        <v>2661</v>
      </c>
      <c r="B2662">
        <v>169.374797</v>
      </c>
      <c r="C2662">
        <v>8.5308770000000003</v>
      </c>
      <c r="D2662">
        <v>164.75121799999999</v>
      </c>
      <c r="E2662">
        <v>6.7373209999999997</v>
      </c>
    </row>
    <row r="2663" spans="1:9" x14ac:dyDescent="0.25">
      <c r="A2663">
        <v>2662</v>
      </c>
      <c r="B2663">
        <v>169.38244700000001</v>
      </c>
      <c r="C2663">
        <v>8.5365900000000003</v>
      </c>
      <c r="D2663">
        <v>164.72530499999999</v>
      </c>
      <c r="E2663">
        <v>6.8984100000000002</v>
      </c>
    </row>
    <row r="2664" spans="1:9" x14ac:dyDescent="0.25">
      <c r="A2664">
        <v>2663</v>
      </c>
      <c r="B2664">
        <v>169.358779</v>
      </c>
      <c r="C2664">
        <v>8.5524020000000007</v>
      </c>
    </row>
    <row r="2665" spans="1:9" x14ac:dyDescent="0.25">
      <c r="A2665">
        <v>2664</v>
      </c>
      <c r="B2665">
        <v>169.34113000000002</v>
      </c>
      <c r="C2665">
        <v>8.5685210000000005</v>
      </c>
    </row>
    <row r="2666" spans="1:9" x14ac:dyDescent="0.25">
      <c r="A2666">
        <v>2665</v>
      </c>
      <c r="B2666">
        <v>169.39494400000001</v>
      </c>
      <c r="C2666">
        <v>8.5180729999999993</v>
      </c>
    </row>
    <row r="2667" spans="1:9" x14ac:dyDescent="0.25">
      <c r="A2667">
        <v>2666</v>
      </c>
      <c r="F2667">
        <v>169.89683100000002</v>
      </c>
      <c r="G2667">
        <v>9.4487469999999991</v>
      </c>
    </row>
    <row r="2668" spans="1:9" x14ac:dyDescent="0.25">
      <c r="A2668">
        <v>2667</v>
      </c>
      <c r="F2668">
        <v>169.900655</v>
      </c>
      <c r="G2668">
        <v>9.4525729999999992</v>
      </c>
      <c r="H2668">
        <v>170.254153</v>
      </c>
      <c r="I2668">
        <v>6.0687360000000004</v>
      </c>
    </row>
    <row r="2669" spans="1:9" x14ac:dyDescent="0.25">
      <c r="A2669">
        <v>2668</v>
      </c>
      <c r="F2669">
        <v>169.81618400000002</v>
      </c>
      <c r="G2669">
        <v>9.4074799999999996</v>
      </c>
      <c r="H2669">
        <v>170.333831</v>
      </c>
      <c r="I2669">
        <v>6.0338450000000003</v>
      </c>
    </row>
    <row r="2670" spans="1:9" x14ac:dyDescent="0.25">
      <c r="A2670">
        <v>2669</v>
      </c>
      <c r="F2670">
        <v>169.78858700000001</v>
      </c>
      <c r="G2670">
        <v>9.3683560000000003</v>
      </c>
      <c r="H2670">
        <v>170.31113199999999</v>
      </c>
      <c r="I2670">
        <v>6.0226240000000004</v>
      </c>
    </row>
    <row r="2671" spans="1:9" x14ac:dyDescent="0.25">
      <c r="A2671">
        <v>2670</v>
      </c>
      <c r="F2671">
        <v>169.80200300000001</v>
      </c>
      <c r="G2671">
        <v>9.3684580000000004</v>
      </c>
      <c r="H2671">
        <v>170.277976</v>
      </c>
      <c r="I2671">
        <v>6.0426700000000002</v>
      </c>
    </row>
    <row r="2672" spans="1:9" x14ac:dyDescent="0.25">
      <c r="A2672">
        <v>2671</v>
      </c>
      <c r="F2672">
        <v>169.75650300000001</v>
      </c>
      <c r="G2672">
        <v>9.3375450000000004</v>
      </c>
      <c r="H2672">
        <v>170.25349</v>
      </c>
      <c r="I2672">
        <v>6.0657269999999999</v>
      </c>
    </row>
    <row r="2673" spans="1:9" x14ac:dyDescent="0.25">
      <c r="A2673">
        <v>2672</v>
      </c>
      <c r="F2673">
        <v>169.770478</v>
      </c>
      <c r="G2673">
        <v>9.3341270000000005</v>
      </c>
      <c r="H2673">
        <v>170.226405</v>
      </c>
      <c r="I2673">
        <v>6.0595039999999996</v>
      </c>
    </row>
    <row r="2674" spans="1:9" x14ac:dyDescent="0.25">
      <c r="A2674">
        <v>2673</v>
      </c>
      <c r="F2674">
        <v>169.89683100000002</v>
      </c>
      <c r="G2674">
        <v>9.4487469999999991</v>
      </c>
      <c r="H2674">
        <v>170.16672199999999</v>
      </c>
      <c r="I2674">
        <v>6.0029339999999998</v>
      </c>
    </row>
    <row r="2675" spans="1:9" x14ac:dyDescent="0.25">
      <c r="A2675">
        <v>2674</v>
      </c>
      <c r="F2675">
        <v>169.89683100000002</v>
      </c>
      <c r="G2675">
        <v>9.4487469999999991</v>
      </c>
      <c r="H2675">
        <v>170.254153</v>
      </c>
      <c r="I2675">
        <v>6.0687360000000004</v>
      </c>
    </row>
    <row r="2676" spans="1:9" x14ac:dyDescent="0.25">
      <c r="A2676">
        <v>2675</v>
      </c>
    </row>
    <row r="2677" spans="1:9" x14ac:dyDescent="0.25">
      <c r="A2677">
        <v>2676</v>
      </c>
    </row>
    <row r="2678" spans="1:9" x14ac:dyDescent="0.25">
      <c r="A2678">
        <v>2677</v>
      </c>
    </row>
    <row r="2679" spans="1:9" x14ac:dyDescent="0.25">
      <c r="A2679">
        <v>2678</v>
      </c>
    </row>
    <row r="2680" spans="1:9" x14ac:dyDescent="0.25">
      <c r="A2680">
        <v>2679</v>
      </c>
      <c r="D2680">
        <v>194.175601</v>
      </c>
      <c r="E2680">
        <v>5.8715320000000002</v>
      </c>
    </row>
    <row r="2681" spans="1:9" x14ac:dyDescent="0.25">
      <c r="A2681">
        <v>2680</v>
      </c>
      <c r="D2681">
        <v>194.28267199999999</v>
      </c>
      <c r="E2681">
        <v>5.8500569999999996</v>
      </c>
    </row>
    <row r="2682" spans="1:9" x14ac:dyDescent="0.25">
      <c r="A2682">
        <v>2681</v>
      </c>
      <c r="D2682">
        <v>194.24803500000002</v>
      </c>
      <c r="E2682">
        <v>5.8871419999999999</v>
      </c>
    </row>
    <row r="2683" spans="1:9" x14ac:dyDescent="0.25">
      <c r="A2683">
        <v>2682</v>
      </c>
      <c r="D2683">
        <v>194.272369</v>
      </c>
      <c r="E2683">
        <v>5.8701549999999996</v>
      </c>
    </row>
    <row r="2684" spans="1:9" x14ac:dyDescent="0.25">
      <c r="A2684">
        <v>2683</v>
      </c>
      <c r="D2684">
        <v>194.17468200000002</v>
      </c>
      <c r="E2684">
        <v>5.8556169999999996</v>
      </c>
    </row>
    <row r="2685" spans="1:9" x14ac:dyDescent="0.25">
      <c r="A2685">
        <v>2684</v>
      </c>
      <c r="B2685">
        <v>199.81896900000001</v>
      </c>
      <c r="C2685">
        <v>7.4584979999999996</v>
      </c>
      <c r="D2685">
        <v>194.17784800000001</v>
      </c>
      <c r="E2685">
        <v>5.8241440000000004</v>
      </c>
    </row>
    <row r="2686" spans="1:9" x14ac:dyDescent="0.25">
      <c r="A2686">
        <v>2685</v>
      </c>
      <c r="B2686">
        <v>199.82462599999999</v>
      </c>
      <c r="C2686">
        <v>7.5117520000000004</v>
      </c>
      <c r="D2686">
        <v>194.17029500000001</v>
      </c>
      <c r="E2686">
        <v>5.8340909999999999</v>
      </c>
    </row>
    <row r="2687" spans="1:9" x14ac:dyDescent="0.25">
      <c r="A2687">
        <v>2686</v>
      </c>
      <c r="B2687">
        <v>199.82126500000001</v>
      </c>
      <c r="C2687">
        <v>7.4865529999999998</v>
      </c>
      <c r="D2687">
        <v>194.175601</v>
      </c>
      <c r="E2687">
        <v>5.8715320000000002</v>
      </c>
    </row>
    <row r="2688" spans="1:9" x14ac:dyDescent="0.25">
      <c r="A2688">
        <v>2687</v>
      </c>
      <c r="B2688">
        <v>199.80335500000001</v>
      </c>
      <c r="C2688">
        <v>7.4771669999999997</v>
      </c>
      <c r="D2688">
        <v>194.175601</v>
      </c>
      <c r="E2688">
        <v>5.8715320000000002</v>
      </c>
    </row>
    <row r="2689" spans="1:9" x14ac:dyDescent="0.25">
      <c r="A2689">
        <v>2688</v>
      </c>
      <c r="B2689">
        <v>199.82559900000001</v>
      </c>
      <c r="C2689">
        <v>7.5112420000000002</v>
      </c>
    </row>
    <row r="2690" spans="1:9" x14ac:dyDescent="0.25">
      <c r="A2690">
        <v>2689</v>
      </c>
      <c r="B2690">
        <v>199.908233</v>
      </c>
      <c r="C2690">
        <v>7.427994</v>
      </c>
    </row>
    <row r="2691" spans="1:9" x14ac:dyDescent="0.25">
      <c r="A2691">
        <v>2690</v>
      </c>
      <c r="B2691">
        <v>199.81896900000001</v>
      </c>
      <c r="C2691">
        <v>7.4584979999999996</v>
      </c>
    </row>
    <row r="2692" spans="1:9" x14ac:dyDescent="0.25">
      <c r="A2692">
        <v>2691</v>
      </c>
      <c r="F2692">
        <v>200.34671700000001</v>
      </c>
      <c r="G2692">
        <v>8.0696460000000005</v>
      </c>
      <c r="H2692">
        <v>200.38925900000001</v>
      </c>
      <c r="I2692">
        <v>4.5482360000000002</v>
      </c>
    </row>
    <row r="2693" spans="1:9" x14ac:dyDescent="0.25">
      <c r="A2693">
        <v>2692</v>
      </c>
      <c r="F2693">
        <v>200.331817</v>
      </c>
      <c r="G2693">
        <v>8.0232270000000003</v>
      </c>
      <c r="H2693">
        <v>200.38966300000001</v>
      </c>
      <c r="I2693">
        <v>4.557061</v>
      </c>
    </row>
    <row r="2694" spans="1:9" x14ac:dyDescent="0.25">
      <c r="A2694">
        <v>2693</v>
      </c>
      <c r="F2694">
        <v>200.343448</v>
      </c>
      <c r="G2694">
        <v>8.0163919999999997</v>
      </c>
      <c r="H2694">
        <v>200.400127</v>
      </c>
      <c r="I2694">
        <v>4.5675689999999998</v>
      </c>
    </row>
    <row r="2695" spans="1:9" x14ac:dyDescent="0.25">
      <c r="A2695">
        <v>2694</v>
      </c>
      <c r="F2695">
        <v>200.31957499999999</v>
      </c>
      <c r="G2695">
        <v>8.0238899999999997</v>
      </c>
      <c r="H2695">
        <v>200.40848800000001</v>
      </c>
      <c r="I2695">
        <v>4.5017670000000001</v>
      </c>
    </row>
    <row r="2696" spans="1:9" x14ac:dyDescent="0.25">
      <c r="A2696">
        <v>2695</v>
      </c>
      <c r="F2696">
        <v>200.30953099999999</v>
      </c>
      <c r="G2696">
        <v>8.0273079999999997</v>
      </c>
      <c r="H2696">
        <v>200.40639400000001</v>
      </c>
      <c r="I2696">
        <v>4.5113050000000001</v>
      </c>
    </row>
    <row r="2697" spans="1:9" x14ac:dyDescent="0.25">
      <c r="A2697">
        <v>2696</v>
      </c>
      <c r="F2697">
        <v>200.299533</v>
      </c>
      <c r="G2697">
        <v>8.0153210000000001</v>
      </c>
      <c r="H2697">
        <v>200.40624500000001</v>
      </c>
      <c r="I2697">
        <v>4.5268639999999998</v>
      </c>
    </row>
    <row r="2698" spans="1:9" x14ac:dyDescent="0.25">
      <c r="A2698">
        <v>2697</v>
      </c>
      <c r="F2698">
        <v>200.294532</v>
      </c>
      <c r="G2698">
        <v>8.0119030000000002</v>
      </c>
      <c r="H2698">
        <v>200.398032</v>
      </c>
      <c r="I2698">
        <v>4.5241090000000002</v>
      </c>
    </row>
    <row r="2699" spans="1:9" x14ac:dyDescent="0.25">
      <c r="A2699">
        <v>2698</v>
      </c>
      <c r="F2699">
        <v>200.26923299999999</v>
      </c>
      <c r="G2699">
        <v>8.0529150000000005</v>
      </c>
      <c r="H2699">
        <v>200.39583500000001</v>
      </c>
      <c r="I2699">
        <v>4.5012559999999997</v>
      </c>
    </row>
    <row r="2700" spans="1:9" x14ac:dyDescent="0.25">
      <c r="A2700">
        <v>2699</v>
      </c>
      <c r="F2700">
        <v>200.34671700000001</v>
      </c>
      <c r="G2700">
        <v>8.0696460000000005</v>
      </c>
      <c r="H2700">
        <v>200.38925900000001</v>
      </c>
      <c r="I2700">
        <v>4.5482360000000002</v>
      </c>
    </row>
    <row r="2701" spans="1:9" x14ac:dyDescent="0.25">
      <c r="A2701">
        <v>2700</v>
      </c>
    </row>
    <row r="2702" spans="1:9" x14ac:dyDescent="0.25">
      <c r="A2702">
        <v>2701</v>
      </c>
    </row>
    <row r="2703" spans="1:9" x14ac:dyDescent="0.25">
      <c r="A2703">
        <v>2702</v>
      </c>
      <c r="D2703">
        <v>219.28360900000001</v>
      </c>
      <c r="E2703">
        <v>6.4440210000000002</v>
      </c>
    </row>
    <row r="2704" spans="1:9" x14ac:dyDescent="0.25">
      <c r="A2704">
        <v>2703</v>
      </c>
      <c r="D2704">
        <v>219.28360900000001</v>
      </c>
      <c r="E2704">
        <v>6.4440210000000002</v>
      </c>
    </row>
    <row r="2705" spans="1:9" x14ac:dyDescent="0.25">
      <c r="A2705">
        <v>2704</v>
      </c>
      <c r="D2705">
        <v>219.228196</v>
      </c>
      <c r="E2705">
        <v>6.3983509999999999</v>
      </c>
    </row>
    <row r="2706" spans="1:9" x14ac:dyDescent="0.25">
      <c r="A2706">
        <v>2705</v>
      </c>
      <c r="D2706">
        <v>219.28360900000001</v>
      </c>
      <c r="E2706">
        <v>6.4440210000000002</v>
      </c>
    </row>
    <row r="2707" spans="1:9" x14ac:dyDescent="0.25">
      <c r="A2707">
        <v>2706</v>
      </c>
      <c r="B2707">
        <v>223.59015500000001</v>
      </c>
      <c r="C2707">
        <v>8.5327839999999995</v>
      </c>
      <c r="D2707">
        <v>219.28360900000001</v>
      </c>
      <c r="E2707">
        <v>6.4440210000000002</v>
      </c>
    </row>
    <row r="2708" spans="1:9" x14ac:dyDescent="0.25">
      <c r="A2708">
        <v>2707</v>
      </c>
      <c r="B2708">
        <v>223.58005199999999</v>
      </c>
      <c r="C2708">
        <v>8.568505</v>
      </c>
      <c r="D2708">
        <v>219.28360900000001</v>
      </c>
      <c r="E2708">
        <v>6.4440210000000002</v>
      </c>
    </row>
    <row r="2709" spans="1:9" x14ac:dyDescent="0.25">
      <c r="A2709">
        <v>2708</v>
      </c>
      <c r="B2709">
        <v>223.56531000000001</v>
      </c>
      <c r="C2709">
        <v>8.5410830000000004</v>
      </c>
      <c r="D2709">
        <v>219.28360900000001</v>
      </c>
      <c r="E2709">
        <v>6.4440210000000002</v>
      </c>
    </row>
    <row r="2710" spans="1:9" x14ac:dyDescent="0.25">
      <c r="A2710">
        <v>2709</v>
      </c>
      <c r="B2710">
        <v>223.58824899999999</v>
      </c>
      <c r="C2710">
        <v>8.5640210000000003</v>
      </c>
      <c r="D2710">
        <v>219.28360900000001</v>
      </c>
      <c r="E2710">
        <v>6.4440210000000002</v>
      </c>
    </row>
    <row r="2711" spans="1:9" x14ac:dyDescent="0.25">
      <c r="A2711">
        <v>2710</v>
      </c>
      <c r="B2711">
        <v>223.60288700000001</v>
      </c>
      <c r="C2711">
        <v>8.5638140000000007</v>
      </c>
      <c r="D2711">
        <v>219.28360900000001</v>
      </c>
      <c r="E2711">
        <v>6.4440210000000002</v>
      </c>
    </row>
    <row r="2712" spans="1:9" x14ac:dyDescent="0.25">
      <c r="A2712">
        <v>2711</v>
      </c>
      <c r="B2712">
        <v>223.539434</v>
      </c>
      <c r="C2712">
        <v>8.5880930000000006</v>
      </c>
    </row>
    <row r="2713" spans="1:9" x14ac:dyDescent="0.25">
      <c r="A2713">
        <v>2712</v>
      </c>
      <c r="B2713">
        <v>223.47180499999999</v>
      </c>
      <c r="C2713">
        <v>8.6077829999999995</v>
      </c>
    </row>
    <row r="2714" spans="1:9" x14ac:dyDescent="0.25">
      <c r="A2714">
        <v>2713</v>
      </c>
      <c r="B2714">
        <v>223.527681</v>
      </c>
      <c r="C2714">
        <v>8.4440729999999995</v>
      </c>
    </row>
    <row r="2715" spans="1:9" x14ac:dyDescent="0.25">
      <c r="A2715">
        <v>2714</v>
      </c>
      <c r="B2715">
        <v>223.59015500000001</v>
      </c>
      <c r="C2715">
        <v>8.5327839999999995</v>
      </c>
    </row>
    <row r="2716" spans="1:9" x14ac:dyDescent="0.25">
      <c r="A2716">
        <v>2715</v>
      </c>
      <c r="H2716">
        <v>224.91731999999999</v>
      </c>
      <c r="I2716">
        <v>5.7401030000000004</v>
      </c>
    </row>
    <row r="2717" spans="1:9" x14ac:dyDescent="0.25">
      <c r="A2717">
        <v>2716</v>
      </c>
      <c r="F2717">
        <v>225.39366100000001</v>
      </c>
      <c r="G2717">
        <v>9.0909279999999999</v>
      </c>
      <c r="H2717">
        <v>224.97824800000001</v>
      </c>
      <c r="I2717">
        <v>5.7088660000000004</v>
      </c>
    </row>
    <row r="2718" spans="1:9" x14ac:dyDescent="0.25">
      <c r="A2718">
        <v>2717</v>
      </c>
      <c r="F2718">
        <v>225.372165</v>
      </c>
      <c r="G2718">
        <v>9.1122680000000003</v>
      </c>
      <c r="H2718">
        <v>224.947113</v>
      </c>
      <c r="I2718">
        <v>5.7302059999999999</v>
      </c>
    </row>
    <row r="2719" spans="1:9" x14ac:dyDescent="0.25">
      <c r="A2719">
        <v>2718</v>
      </c>
      <c r="F2719">
        <v>225.373661</v>
      </c>
      <c r="G2719">
        <v>9.1020099999999999</v>
      </c>
      <c r="H2719">
        <v>224.93319600000001</v>
      </c>
      <c r="I2719">
        <v>5.7317520000000002</v>
      </c>
    </row>
    <row r="2720" spans="1:9" x14ac:dyDescent="0.25">
      <c r="A2720">
        <v>2719</v>
      </c>
      <c r="F2720">
        <v>225.401186</v>
      </c>
      <c r="G2720">
        <v>9.1304639999999999</v>
      </c>
      <c r="H2720">
        <v>224.909434</v>
      </c>
      <c r="I2720">
        <v>5.7404640000000002</v>
      </c>
    </row>
    <row r="2721" spans="1:9" x14ac:dyDescent="0.25">
      <c r="A2721">
        <v>2720</v>
      </c>
      <c r="F2721">
        <v>225.380618</v>
      </c>
      <c r="G2721">
        <v>9.0870619999999995</v>
      </c>
      <c r="H2721">
        <v>224.880258</v>
      </c>
      <c r="I2721">
        <v>5.6988659999999998</v>
      </c>
    </row>
    <row r="2722" spans="1:9" x14ac:dyDescent="0.25">
      <c r="A2722">
        <v>2721</v>
      </c>
      <c r="F2722">
        <v>225.370825</v>
      </c>
      <c r="G2722">
        <v>9.1115469999999998</v>
      </c>
      <c r="H2722">
        <v>224.88438299999999</v>
      </c>
      <c r="I2722">
        <v>5.6910309999999997</v>
      </c>
    </row>
    <row r="2723" spans="1:9" x14ac:dyDescent="0.25">
      <c r="A2723">
        <v>2722</v>
      </c>
      <c r="F2723">
        <v>225.34716499999999</v>
      </c>
      <c r="G2723">
        <v>9.1119070000000004</v>
      </c>
      <c r="H2723">
        <v>224.86438200000001</v>
      </c>
      <c r="I2723">
        <v>5.6823709999999998</v>
      </c>
    </row>
    <row r="2724" spans="1:9" x14ac:dyDescent="0.25">
      <c r="A2724">
        <v>2723</v>
      </c>
      <c r="F2724">
        <v>225.349795</v>
      </c>
      <c r="G2724">
        <v>9.1341750000000008</v>
      </c>
      <c r="H2724">
        <v>224.805723</v>
      </c>
      <c r="I2724">
        <v>5.6240209999999999</v>
      </c>
    </row>
    <row r="2725" spans="1:9" x14ac:dyDescent="0.25">
      <c r="A2725">
        <v>2724</v>
      </c>
      <c r="D2725">
        <v>240.20706300000001</v>
      </c>
      <c r="E2725">
        <v>7.2299490000000004</v>
      </c>
      <c r="F2725">
        <v>225.20932999999999</v>
      </c>
      <c r="G2725">
        <v>9.0419590000000003</v>
      </c>
      <c r="H2725">
        <v>224.91731999999999</v>
      </c>
      <c r="I2725">
        <v>5.7401030000000004</v>
      </c>
    </row>
    <row r="2726" spans="1:9" x14ac:dyDescent="0.25">
      <c r="A2726">
        <v>2725</v>
      </c>
      <c r="D2726">
        <v>240.151805</v>
      </c>
      <c r="E2726">
        <v>7.2354640000000003</v>
      </c>
      <c r="F2726">
        <v>225.372165</v>
      </c>
      <c r="G2726">
        <v>9.1122680000000003</v>
      </c>
      <c r="H2726">
        <v>224.91731999999999</v>
      </c>
      <c r="I2726">
        <v>5.7401030000000004</v>
      </c>
    </row>
    <row r="2727" spans="1:9" x14ac:dyDescent="0.25">
      <c r="A2727">
        <v>2726</v>
      </c>
      <c r="D2727">
        <v>240.15799100000001</v>
      </c>
      <c r="E2727">
        <v>7.2522159999999998</v>
      </c>
      <c r="F2727">
        <v>225.372165</v>
      </c>
      <c r="G2727">
        <v>9.1122680000000003</v>
      </c>
      <c r="H2727">
        <v>224.91731999999999</v>
      </c>
      <c r="I2727">
        <v>5.7401030000000004</v>
      </c>
    </row>
    <row r="2728" spans="1:9" x14ac:dyDescent="0.25">
      <c r="A2728">
        <v>2727</v>
      </c>
      <c r="D2728">
        <v>240.194793</v>
      </c>
      <c r="E2728">
        <v>7.2364430000000004</v>
      </c>
    </row>
    <row r="2729" spans="1:9" x14ac:dyDescent="0.25">
      <c r="A2729">
        <v>2728</v>
      </c>
      <c r="D2729">
        <v>240.21381500000001</v>
      </c>
      <c r="E2729">
        <v>7.2445360000000001</v>
      </c>
    </row>
    <row r="2730" spans="1:9" x14ac:dyDescent="0.25">
      <c r="A2730">
        <v>2729</v>
      </c>
      <c r="B2730">
        <v>244.08443399999999</v>
      </c>
      <c r="C2730">
        <v>9.7736079999999994</v>
      </c>
      <c r="D2730">
        <v>240.17587599999999</v>
      </c>
      <c r="E2730">
        <v>7.1955159999999996</v>
      </c>
    </row>
    <row r="2731" spans="1:9" x14ac:dyDescent="0.25">
      <c r="A2731">
        <v>2730</v>
      </c>
      <c r="B2731">
        <v>244.09520699999999</v>
      </c>
      <c r="C2731">
        <v>9.7531970000000001</v>
      </c>
      <c r="D2731">
        <v>240.12989899999999</v>
      </c>
      <c r="E2731">
        <v>7.2002069999999998</v>
      </c>
    </row>
    <row r="2732" spans="1:9" x14ac:dyDescent="0.25">
      <c r="A2732">
        <v>2731</v>
      </c>
      <c r="B2732">
        <v>244.10046699999998</v>
      </c>
      <c r="C2732">
        <v>9.7741760000000006</v>
      </c>
      <c r="D2732">
        <v>240.116546</v>
      </c>
      <c r="E2732">
        <v>7.1809799999999999</v>
      </c>
    </row>
    <row r="2733" spans="1:9" x14ac:dyDescent="0.25">
      <c r="A2733">
        <v>2732</v>
      </c>
      <c r="B2733">
        <v>244.097476</v>
      </c>
      <c r="C2733">
        <v>9.7949999999999999</v>
      </c>
      <c r="D2733">
        <v>240.122319</v>
      </c>
      <c r="E2733">
        <v>7.1784020000000002</v>
      </c>
    </row>
    <row r="2734" spans="1:9" x14ac:dyDescent="0.25">
      <c r="A2734">
        <v>2733</v>
      </c>
      <c r="B2734">
        <v>244.10593</v>
      </c>
      <c r="C2734">
        <v>9.7931439999999998</v>
      </c>
      <c r="D2734">
        <v>240.15226699999999</v>
      </c>
      <c r="E2734">
        <v>7.1963400000000002</v>
      </c>
    </row>
    <row r="2735" spans="1:9" x14ac:dyDescent="0.25">
      <c r="A2735">
        <v>2734</v>
      </c>
      <c r="B2735">
        <v>244.13098099999999</v>
      </c>
      <c r="C2735">
        <v>9.784948</v>
      </c>
      <c r="D2735">
        <v>240.186136</v>
      </c>
      <c r="E2735">
        <v>7.1896399999999998</v>
      </c>
    </row>
    <row r="2736" spans="1:9" x14ac:dyDescent="0.25">
      <c r="A2736">
        <v>2735</v>
      </c>
      <c r="B2736">
        <v>244.12113499999998</v>
      </c>
      <c r="C2736">
        <v>9.7980929999999997</v>
      </c>
      <c r="D2736">
        <v>240.20706300000001</v>
      </c>
      <c r="E2736">
        <v>7.2299490000000004</v>
      </c>
    </row>
    <row r="2737" spans="1:11" x14ac:dyDescent="0.25">
      <c r="A2737">
        <v>2736</v>
      </c>
      <c r="B2737">
        <v>244.13159899999999</v>
      </c>
      <c r="C2737">
        <v>9.8077830000000006</v>
      </c>
    </row>
    <row r="2738" spans="1:11" x14ac:dyDescent="0.25">
      <c r="A2738">
        <v>2737</v>
      </c>
      <c r="B2738">
        <v>244.08443399999999</v>
      </c>
      <c r="C2738">
        <v>9.7736079999999994</v>
      </c>
      <c r="J2738">
        <v>235.93366</v>
      </c>
      <c r="K2738">
        <v>14.390051</v>
      </c>
    </row>
    <row r="2739" spans="1:11" x14ac:dyDescent="0.25">
      <c r="A2739">
        <v>2738</v>
      </c>
    </row>
    <row r="2740" spans="1:11" x14ac:dyDescent="0.25">
      <c r="A2740">
        <v>2739</v>
      </c>
    </row>
    <row r="2741" spans="1:11" x14ac:dyDescent="0.25">
      <c r="A2741">
        <v>2740</v>
      </c>
    </row>
    <row r="2742" spans="1:11" x14ac:dyDescent="0.25">
      <c r="A2742">
        <v>2741</v>
      </c>
    </row>
    <row r="2743" spans="1:11" x14ac:dyDescent="0.25">
      <c r="A2743">
        <v>2742</v>
      </c>
    </row>
    <row r="2744" spans="1:11" x14ac:dyDescent="0.25">
      <c r="A2744">
        <v>2743</v>
      </c>
    </row>
    <row r="2745" spans="1:11" x14ac:dyDescent="0.25">
      <c r="A2745">
        <v>2744</v>
      </c>
    </row>
    <row r="2746" spans="1:11" x14ac:dyDescent="0.25">
      <c r="A2746">
        <v>2745</v>
      </c>
    </row>
    <row r="2747" spans="1:11" x14ac:dyDescent="0.25">
      <c r="A2747">
        <v>2746</v>
      </c>
    </row>
    <row r="2748" spans="1:11" x14ac:dyDescent="0.25">
      <c r="A2748">
        <v>2747</v>
      </c>
    </row>
    <row r="2749" spans="1:11" x14ac:dyDescent="0.25">
      <c r="A2749">
        <v>2748</v>
      </c>
    </row>
    <row r="2750" spans="1:11" x14ac:dyDescent="0.25">
      <c r="A2750">
        <v>2749</v>
      </c>
    </row>
    <row r="2751" spans="1:11" x14ac:dyDescent="0.25">
      <c r="A2751">
        <v>2750</v>
      </c>
    </row>
    <row r="2752" spans="1:11" x14ac:dyDescent="0.25">
      <c r="A2752">
        <v>2751</v>
      </c>
    </row>
    <row r="2753" spans="1:1" x14ac:dyDescent="0.25">
      <c r="A2753">
        <v>2752</v>
      </c>
    </row>
    <row r="2754" spans="1:1" x14ac:dyDescent="0.25">
      <c r="A2754">
        <v>2753</v>
      </c>
    </row>
    <row r="2755" spans="1:1" x14ac:dyDescent="0.25">
      <c r="A2755">
        <v>2754</v>
      </c>
    </row>
    <row r="2756" spans="1:1" x14ac:dyDescent="0.25">
      <c r="A2756">
        <v>2755</v>
      </c>
    </row>
    <row r="2757" spans="1:1" x14ac:dyDescent="0.25">
      <c r="A2757">
        <v>2756</v>
      </c>
    </row>
    <row r="2758" spans="1:1" x14ac:dyDescent="0.25">
      <c r="A2758">
        <v>2757</v>
      </c>
    </row>
    <row r="2759" spans="1:1" x14ac:dyDescent="0.25">
      <c r="A2759">
        <v>2758</v>
      </c>
    </row>
    <row r="2760" spans="1:1" x14ac:dyDescent="0.25">
      <c r="A2760">
        <v>2759</v>
      </c>
    </row>
    <row r="2761" spans="1:1" x14ac:dyDescent="0.25">
      <c r="A2761">
        <v>2760</v>
      </c>
    </row>
    <row r="2762" spans="1:1" x14ac:dyDescent="0.25">
      <c r="A2762">
        <v>2761</v>
      </c>
    </row>
    <row r="2763" spans="1:1" x14ac:dyDescent="0.25">
      <c r="A2763">
        <v>2762</v>
      </c>
    </row>
    <row r="2764" spans="1:1" x14ac:dyDescent="0.25">
      <c r="A2764">
        <v>2763</v>
      </c>
    </row>
    <row r="2765" spans="1:1" x14ac:dyDescent="0.25">
      <c r="A2765">
        <v>2764</v>
      </c>
    </row>
    <row r="2766" spans="1:1" x14ac:dyDescent="0.25">
      <c r="A2766">
        <v>2765</v>
      </c>
    </row>
    <row r="2767" spans="1:1" x14ac:dyDescent="0.25">
      <c r="A2767">
        <v>2766</v>
      </c>
    </row>
    <row r="2768" spans="1:1" x14ac:dyDescent="0.25">
      <c r="A2768">
        <v>2767</v>
      </c>
    </row>
    <row r="2769" spans="1:11" x14ac:dyDescent="0.25">
      <c r="A2769">
        <v>2768</v>
      </c>
    </row>
    <row r="2770" spans="1:11" x14ac:dyDescent="0.25">
      <c r="A2770">
        <v>2769</v>
      </c>
    </row>
    <row r="2771" spans="1:11" x14ac:dyDescent="0.25">
      <c r="A2771">
        <v>2770</v>
      </c>
      <c r="J2771">
        <v>235.93366</v>
      </c>
      <c r="K2771">
        <v>14.390051</v>
      </c>
    </row>
    <row r="2772" spans="1:11" x14ac:dyDescent="0.25">
      <c r="A2772">
        <v>2771</v>
      </c>
      <c r="B2772">
        <v>245.11051499999999</v>
      </c>
      <c r="C2772">
        <v>5.9871129999999999</v>
      </c>
    </row>
    <row r="2773" spans="1:11" x14ac:dyDescent="0.25">
      <c r="A2773">
        <v>2772</v>
      </c>
      <c r="B2773">
        <v>245.12871100000001</v>
      </c>
      <c r="C2773">
        <v>6.0678869999999998</v>
      </c>
    </row>
    <row r="2774" spans="1:11" x14ac:dyDescent="0.25">
      <c r="A2774">
        <v>2773</v>
      </c>
      <c r="B2774">
        <v>245.15798899999999</v>
      </c>
      <c r="C2774">
        <v>6.0468039999999998</v>
      </c>
    </row>
    <row r="2775" spans="1:11" x14ac:dyDescent="0.25">
      <c r="A2775">
        <v>2774</v>
      </c>
      <c r="B2775">
        <v>245.12902</v>
      </c>
      <c r="C2775">
        <v>6.0425769999999996</v>
      </c>
    </row>
    <row r="2776" spans="1:11" x14ac:dyDescent="0.25">
      <c r="A2776">
        <v>2775</v>
      </c>
      <c r="B2776">
        <v>245.12995100000001</v>
      </c>
      <c r="C2776">
        <v>6.0163919999999997</v>
      </c>
    </row>
    <row r="2777" spans="1:11" x14ac:dyDescent="0.25">
      <c r="A2777">
        <v>2776</v>
      </c>
      <c r="B2777">
        <v>245.094898</v>
      </c>
      <c r="C2777">
        <v>6.0339689999999999</v>
      </c>
    </row>
    <row r="2778" spans="1:11" x14ac:dyDescent="0.25">
      <c r="A2778">
        <v>2777</v>
      </c>
      <c r="B2778">
        <v>245.076133</v>
      </c>
      <c r="C2778">
        <v>6.0737629999999996</v>
      </c>
    </row>
    <row r="2779" spans="1:11" x14ac:dyDescent="0.25">
      <c r="A2779">
        <v>2778</v>
      </c>
      <c r="B2779">
        <v>245.08907299999998</v>
      </c>
      <c r="C2779">
        <v>6.0420100000000003</v>
      </c>
    </row>
    <row r="2780" spans="1:11" x14ac:dyDescent="0.25">
      <c r="A2780">
        <v>2779</v>
      </c>
      <c r="B2780">
        <v>245.10092900000001</v>
      </c>
      <c r="C2780">
        <v>6.007371</v>
      </c>
      <c r="H2780">
        <v>249.45577600000001</v>
      </c>
      <c r="I2780">
        <v>8.4545879999999993</v>
      </c>
    </row>
    <row r="2781" spans="1:11" x14ac:dyDescent="0.25">
      <c r="A2781">
        <v>2780</v>
      </c>
      <c r="B2781">
        <v>245.05798999999999</v>
      </c>
      <c r="C2781">
        <v>6.0141239999999998</v>
      </c>
      <c r="H2781">
        <v>249.43139199999999</v>
      </c>
      <c r="I2781">
        <v>8.4191749999999992</v>
      </c>
    </row>
    <row r="2782" spans="1:11" x14ac:dyDescent="0.25">
      <c r="A2782">
        <v>2781</v>
      </c>
      <c r="B2782">
        <v>245.11051499999999</v>
      </c>
      <c r="C2782">
        <v>5.9871129999999999</v>
      </c>
      <c r="H2782">
        <v>249.407321</v>
      </c>
      <c r="I2782">
        <v>8.4345359999999996</v>
      </c>
    </row>
    <row r="2783" spans="1:11" x14ac:dyDescent="0.25">
      <c r="A2783">
        <v>2782</v>
      </c>
      <c r="F2783">
        <v>246.22665000000001</v>
      </c>
      <c r="G2783">
        <v>4.8547940000000001</v>
      </c>
      <c r="H2783">
        <v>249.43943300000001</v>
      </c>
      <c r="I2783">
        <v>8.5075769999999995</v>
      </c>
    </row>
    <row r="2784" spans="1:11" x14ac:dyDescent="0.25">
      <c r="A2784">
        <v>2783</v>
      </c>
      <c r="F2784">
        <v>246.15257600000001</v>
      </c>
      <c r="G2784">
        <v>4.8838660000000003</v>
      </c>
      <c r="H2784">
        <v>249.455467</v>
      </c>
      <c r="I2784">
        <v>8.4617009999999997</v>
      </c>
    </row>
    <row r="2785" spans="1:9" x14ac:dyDescent="0.25">
      <c r="A2785">
        <v>2784</v>
      </c>
      <c r="F2785">
        <v>246.213199</v>
      </c>
      <c r="G2785">
        <v>4.8898450000000002</v>
      </c>
      <c r="H2785">
        <v>249.41778499999998</v>
      </c>
      <c r="I2785">
        <v>8.4797940000000001</v>
      </c>
    </row>
    <row r="2786" spans="1:9" x14ac:dyDescent="0.25">
      <c r="A2786">
        <v>2785</v>
      </c>
      <c r="F2786">
        <v>246.20231899999999</v>
      </c>
      <c r="G2786">
        <v>4.889742</v>
      </c>
      <c r="H2786">
        <v>249.465362</v>
      </c>
      <c r="I2786">
        <v>8.4124230000000004</v>
      </c>
    </row>
    <row r="2787" spans="1:9" x14ac:dyDescent="0.25">
      <c r="A2787">
        <v>2786</v>
      </c>
      <c r="F2787">
        <v>246.246341</v>
      </c>
      <c r="G2787">
        <v>4.8965459999999998</v>
      </c>
      <c r="H2787">
        <v>249.46268000000001</v>
      </c>
      <c r="I2787">
        <v>8.4106699999999996</v>
      </c>
    </row>
    <row r="2788" spans="1:9" x14ac:dyDescent="0.25">
      <c r="A2788">
        <v>2787</v>
      </c>
      <c r="F2788">
        <v>246.286754</v>
      </c>
      <c r="G2788">
        <v>4.9215980000000004</v>
      </c>
      <c r="H2788">
        <v>249.43025900000001</v>
      </c>
      <c r="I2788">
        <v>8.4805670000000006</v>
      </c>
    </row>
    <row r="2789" spans="1:9" x14ac:dyDescent="0.25">
      <c r="A2789">
        <v>2788</v>
      </c>
      <c r="F2789">
        <v>246.29242299999999</v>
      </c>
      <c r="G2789">
        <v>4.9036600000000004</v>
      </c>
      <c r="H2789">
        <v>249.45577600000001</v>
      </c>
      <c r="I2789">
        <v>8.4545879999999993</v>
      </c>
    </row>
    <row r="2790" spans="1:9" x14ac:dyDescent="0.25">
      <c r="A2790">
        <v>2789</v>
      </c>
      <c r="F2790">
        <v>246.21860799999999</v>
      </c>
      <c r="G2790">
        <v>4.8771649999999998</v>
      </c>
    </row>
    <row r="2791" spans="1:9" x14ac:dyDescent="0.25">
      <c r="A2791">
        <v>2790</v>
      </c>
      <c r="F2791">
        <v>246.22665000000001</v>
      </c>
      <c r="G2791">
        <v>4.8547940000000001</v>
      </c>
    </row>
    <row r="2792" spans="1:9" x14ac:dyDescent="0.25">
      <c r="A2792">
        <v>2791</v>
      </c>
      <c r="F2792">
        <v>246.22665000000001</v>
      </c>
      <c r="G2792">
        <v>4.8547940000000001</v>
      </c>
    </row>
    <row r="2793" spans="1:9" x14ac:dyDescent="0.25">
      <c r="A2793">
        <v>2792</v>
      </c>
      <c r="D2793">
        <v>226.006753</v>
      </c>
      <c r="E2793">
        <v>8.4510310000000004</v>
      </c>
    </row>
    <row r="2794" spans="1:9" x14ac:dyDescent="0.25">
      <c r="A2794">
        <v>2793</v>
      </c>
      <c r="D2794">
        <v>226.006753</v>
      </c>
      <c r="E2794">
        <v>8.4510310000000004</v>
      </c>
    </row>
    <row r="2795" spans="1:9" x14ac:dyDescent="0.25">
      <c r="A2795">
        <v>2794</v>
      </c>
      <c r="D2795">
        <v>226.006753</v>
      </c>
      <c r="E2795">
        <v>8.4510310000000004</v>
      </c>
    </row>
    <row r="2796" spans="1:9" x14ac:dyDescent="0.25">
      <c r="A2796">
        <v>2795</v>
      </c>
      <c r="D2796">
        <v>226.006753</v>
      </c>
      <c r="E2796">
        <v>8.4510310000000004</v>
      </c>
    </row>
    <row r="2797" spans="1:9" x14ac:dyDescent="0.25">
      <c r="A2797">
        <v>2796</v>
      </c>
      <c r="D2797">
        <v>226.006753</v>
      </c>
      <c r="E2797">
        <v>8.4510310000000004</v>
      </c>
    </row>
    <row r="2798" spans="1:9" x14ac:dyDescent="0.25">
      <c r="A2798">
        <v>2797</v>
      </c>
      <c r="D2798">
        <v>226.006753</v>
      </c>
      <c r="E2798">
        <v>8.4510310000000004</v>
      </c>
    </row>
    <row r="2799" spans="1:9" x14ac:dyDescent="0.25">
      <c r="A2799">
        <v>2798</v>
      </c>
      <c r="D2799">
        <v>226.006753</v>
      </c>
      <c r="E2799">
        <v>8.4510310000000004</v>
      </c>
    </row>
    <row r="2800" spans="1:9" x14ac:dyDescent="0.25">
      <c r="A2800">
        <v>2799</v>
      </c>
      <c r="B2800">
        <v>220.56742299999999</v>
      </c>
      <c r="C2800">
        <v>6.2840720000000001</v>
      </c>
      <c r="D2800">
        <v>226.006753</v>
      </c>
      <c r="E2800">
        <v>8.4510310000000004</v>
      </c>
    </row>
    <row r="2801" spans="1:9" x14ac:dyDescent="0.25">
      <c r="A2801">
        <v>2800</v>
      </c>
      <c r="B2801">
        <v>220.504897</v>
      </c>
      <c r="C2801">
        <v>6.3159280000000004</v>
      </c>
      <c r="D2801">
        <v>226.006753</v>
      </c>
      <c r="E2801">
        <v>8.4510310000000004</v>
      </c>
    </row>
    <row r="2802" spans="1:9" x14ac:dyDescent="0.25">
      <c r="A2802">
        <v>2801</v>
      </c>
      <c r="B2802">
        <v>220.535</v>
      </c>
      <c r="C2802">
        <v>6.314794</v>
      </c>
      <c r="D2802">
        <v>226.006753</v>
      </c>
      <c r="E2802">
        <v>8.4510310000000004</v>
      </c>
    </row>
    <row r="2803" spans="1:9" x14ac:dyDescent="0.25">
      <c r="A2803">
        <v>2802</v>
      </c>
      <c r="B2803">
        <v>220.517629</v>
      </c>
      <c r="C2803">
        <v>6.3410310000000001</v>
      </c>
    </row>
    <row r="2804" spans="1:9" x14ac:dyDescent="0.25">
      <c r="A2804">
        <v>2803</v>
      </c>
      <c r="B2804">
        <v>220.55082400000001</v>
      </c>
      <c r="C2804">
        <v>6.284484</v>
      </c>
    </row>
    <row r="2805" spans="1:9" x14ac:dyDescent="0.25">
      <c r="A2805">
        <v>2804</v>
      </c>
      <c r="B2805">
        <v>220.56742299999999</v>
      </c>
      <c r="C2805">
        <v>6.2840720000000001</v>
      </c>
      <c r="F2805">
        <v>221.93200999999999</v>
      </c>
      <c r="G2805">
        <v>5.6459279999999996</v>
      </c>
    </row>
    <row r="2806" spans="1:9" x14ac:dyDescent="0.25">
      <c r="A2806">
        <v>2805</v>
      </c>
      <c r="B2806">
        <v>220.56742299999999</v>
      </c>
      <c r="C2806">
        <v>6.2840720000000001</v>
      </c>
      <c r="F2806">
        <v>221.85231999999999</v>
      </c>
      <c r="G2806">
        <v>5.6062890000000003</v>
      </c>
      <c r="H2806">
        <v>222.39634100000001</v>
      </c>
      <c r="I2806">
        <v>9.1284530000000004</v>
      </c>
    </row>
    <row r="2807" spans="1:9" x14ac:dyDescent="0.25">
      <c r="A2807">
        <v>2806</v>
      </c>
      <c r="F2807">
        <v>221.88536099999999</v>
      </c>
      <c r="G2807">
        <v>5.6522160000000001</v>
      </c>
      <c r="H2807">
        <v>222.416031</v>
      </c>
      <c r="I2807">
        <v>9.1135570000000001</v>
      </c>
    </row>
    <row r="2808" spans="1:9" x14ac:dyDescent="0.25">
      <c r="A2808">
        <v>2807</v>
      </c>
      <c r="F2808">
        <v>221.93458799999999</v>
      </c>
      <c r="G2808">
        <v>5.6282480000000001</v>
      </c>
      <c r="H2808">
        <v>222.36639099999999</v>
      </c>
      <c r="I2808">
        <v>9.1136599999999994</v>
      </c>
    </row>
    <row r="2809" spans="1:9" x14ac:dyDescent="0.25">
      <c r="A2809">
        <v>2808</v>
      </c>
      <c r="F2809">
        <v>221.90809400000001</v>
      </c>
      <c r="G2809">
        <v>5.6318039999999998</v>
      </c>
      <c r="H2809">
        <v>222.39793800000001</v>
      </c>
      <c r="I2809">
        <v>9.1611340000000006</v>
      </c>
    </row>
    <row r="2810" spans="1:9" x14ac:dyDescent="0.25">
      <c r="A2810">
        <v>2809</v>
      </c>
      <c r="F2810">
        <v>221.88216499999999</v>
      </c>
      <c r="G2810">
        <v>5.5750000000000002</v>
      </c>
      <c r="H2810">
        <v>222.359948</v>
      </c>
      <c r="I2810">
        <v>9.1570630000000008</v>
      </c>
    </row>
    <row r="2811" spans="1:9" x14ac:dyDescent="0.25">
      <c r="A2811">
        <v>2810</v>
      </c>
      <c r="F2811">
        <v>221.905463</v>
      </c>
      <c r="G2811">
        <v>5.5668040000000003</v>
      </c>
      <c r="H2811">
        <v>222.36860899999999</v>
      </c>
      <c r="I2811">
        <v>9.1577319999999993</v>
      </c>
    </row>
    <row r="2812" spans="1:9" x14ac:dyDescent="0.25">
      <c r="A2812">
        <v>2811</v>
      </c>
      <c r="F2812">
        <v>221.910258</v>
      </c>
      <c r="G2812">
        <v>5.5614429999999997</v>
      </c>
      <c r="H2812">
        <v>222.333608</v>
      </c>
      <c r="I2812">
        <v>9.1794329999999995</v>
      </c>
    </row>
    <row r="2813" spans="1:9" x14ac:dyDescent="0.25">
      <c r="A2813">
        <v>2812</v>
      </c>
      <c r="F2813">
        <v>221.93200999999999</v>
      </c>
      <c r="G2813">
        <v>5.6459279999999996</v>
      </c>
      <c r="H2813">
        <v>222.39634100000001</v>
      </c>
      <c r="I2813">
        <v>9.1284530000000004</v>
      </c>
    </row>
    <row r="2814" spans="1:9" x14ac:dyDescent="0.25">
      <c r="A2814">
        <v>2813</v>
      </c>
      <c r="F2814">
        <v>221.93200999999999</v>
      </c>
      <c r="G2814">
        <v>5.6459279999999996</v>
      </c>
    </row>
    <row r="2815" spans="1:9" x14ac:dyDescent="0.25">
      <c r="A2815">
        <v>2814</v>
      </c>
    </row>
    <row r="2816" spans="1:9" x14ac:dyDescent="0.25">
      <c r="A2816">
        <v>2815</v>
      </c>
    </row>
    <row r="2817" spans="1:9" x14ac:dyDescent="0.25">
      <c r="A2817">
        <v>2816</v>
      </c>
    </row>
    <row r="2818" spans="1:9" x14ac:dyDescent="0.25">
      <c r="A2818">
        <v>2817</v>
      </c>
      <c r="D2818">
        <v>200.702865</v>
      </c>
      <c r="E2818">
        <v>6.9869120000000002</v>
      </c>
    </row>
    <row r="2819" spans="1:9" x14ac:dyDescent="0.25">
      <c r="A2819">
        <v>2818</v>
      </c>
      <c r="D2819">
        <v>200.700164</v>
      </c>
      <c r="E2819">
        <v>6.9479920000000002</v>
      </c>
    </row>
    <row r="2820" spans="1:9" x14ac:dyDescent="0.25">
      <c r="A2820">
        <v>2819</v>
      </c>
      <c r="D2820">
        <v>200.68603400000001</v>
      </c>
      <c r="E2820">
        <v>6.9496760000000002</v>
      </c>
    </row>
    <row r="2821" spans="1:9" x14ac:dyDescent="0.25">
      <c r="A2821">
        <v>2820</v>
      </c>
      <c r="B2821">
        <v>196.85631899999998</v>
      </c>
      <c r="C2821">
        <v>4.7542650000000002</v>
      </c>
      <c r="D2821">
        <v>200.69873000000001</v>
      </c>
      <c r="E2821">
        <v>7.0001239999999996</v>
      </c>
    </row>
    <row r="2822" spans="1:9" x14ac:dyDescent="0.25">
      <c r="A2822">
        <v>2821</v>
      </c>
      <c r="B2822">
        <v>196.84488999999999</v>
      </c>
      <c r="C2822">
        <v>4.7486030000000001</v>
      </c>
      <c r="D2822">
        <v>200.70021400000002</v>
      </c>
      <c r="E2822">
        <v>7.0027249999999999</v>
      </c>
    </row>
    <row r="2823" spans="1:9" x14ac:dyDescent="0.25">
      <c r="A2823">
        <v>2822</v>
      </c>
      <c r="B2823">
        <v>196.834743</v>
      </c>
      <c r="C2823">
        <v>4.8057340000000002</v>
      </c>
      <c r="D2823">
        <v>200.726482</v>
      </c>
      <c r="E2823">
        <v>6.984413</v>
      </c>
    </row>
    <row r="2824" spans="1:9" x14ac:dyDescent="0.25">
      <c r="A2824">
        <v>2823</v>
      </c>
      <c r="B2824">
        <v>196.822959</v>
      </c>
      <c r="C2824">
        <v>4.8188430000000002</v>
      </c>
      <c r="D2824">
        <v>200.71280999999999</v>
      </c>
      <c r="E2824">
        <v>6.9933909999999999</v>
      </c>
    </row>
    <row r="2825" spans="1:9" x14ac:dyDescent="0.25">
      <c r="A2825">
        <v>2824</v>
      </c>
      <c r="B2825">
        <v>196.801536</v>
      </c>
      <c r="C2825">
        <v>4.8126709999999999</v>
      </c>
      <c r="D2825">
        <v>200.702865</v>
      </c>
      <c r="E2825">
        <v>6.9869120000000002</v>
      </c>
    </row>
    <row r="2826" spans="1:9" x14ac:dyDescent="0.25">
      <c r="A2826">
        <v>2825</v>
      </c>
      <c r="B2826">
        <v>196.80637999999999</v>
      </c>
      <c r="C2826">
        <v>4.8056830000000001</v>
      </c>
    </row>
    <row r="2827" spans="1:9" x14ac:dyDescent="0.25">
      <c r="A2827">
        <v>2826</v>
      </c>
      <c r="B2827">
        <v>196.804034</v>
      </c>
      <c r="C2827">
        <v>4.829504</v>
      </c>
    </row>
    <row r="2828" spans="1:9" x14ac:dyDescent="0.25">
      <c r="A2828">
        <v>2827</v>
      </c>
      <c r="B2828">
        <v>196.85631899999998</v>
      </c>
      <c r="C2828">
        <v>4.7542650000000002</v>
      </c>
      <c r="F2828">
        <v>198.202876</v>
      </c>
      <c r="G2828">
        <v>4.203665</v>
      </c>
    </row>
    <row r="2829" spans="1:9" x14ac:dyDescent="0.25">
      <c r="A2829">
        <v>2828</v>
      </c>
      <c r="F2829">
        <v>198.19302999999999</v>
      </c>
      <c r="G2829">
        <v>4.1615820000000001</v>
      </c>
      <c r="H2829">
        <v>197.06811099999999</v>
      </c>
      <c r="I2829">
        <v>7.910088</v>
      </c>
    </row>
    <row r="2830" spans="1:9" x14ac:dyDescent="0.25">
      <c r="A2830">
        <v>2829</v>
      </c>
      <c r="F2830">
        <v>198.27495099999999</v>
      </c>
      <c r="G2830">
        <v>4.1745900000000002</v>
      </c>
      <c r="H2830">
        <v>197.081729</v>
      </c>
      <c r="I2830">
        <v>7.9533440000000004</v>
      </c>
    </row>
    <row r="2831" spans="1:9" x14ac:dyDescent="0.25">
      <c r="A2831">
        <v>2830</v>
      </c>
      <c r="F2831">
        <v>198.29744600000001</v>
      </c>
      <c r="G2831">
        <v>4.2078480000000003</v>
      </c>
      <c r="H2831">
        <v>197.127284</v>
      </c>
      <c r="I2831">
        <v>7.9717070000000003</v>
      </c>
    </row>
    <row r="2832" spans="1:9" x14ac:dyDescent="0.25">
      <c r="A2832">
        <v>2831</v>
      </c>
      <c r="F2832">
        <v>198.30596500000001</v>
      </c>
      <c r="G2832">
        <v>4.1933100000000003</v>
      </c>
      <c r="H2832">
        <v>197.11621400000001</v>
      </c>
      <c r="I2832">
        <v>7.9523739999999998</v>
      </c>
    </row>
    <row r="2833" spans="1:9" x14ac:dyDescent="0.25">
      <c r="A2833">
        <v>2832</v>
      </c>
      <c r="F2833">
        <v>198.33131700000001</v>
      </c>
      <c r="G2833">
        <v>4.2058590000000002</v>
      </c>
      <c r="H2833">
        <v>197.123302</v>
      </c>
      <c r="I2833">
        <v>7.969157</v>
      </c>
    </row>
    <row r="2834" spans="1:9" x14ac:dyDescent="0.25">
      <c r="A2834">
        <v>2833</v>
      </c>
      <c r="F2834">
        <v>198.36998299999999</v>
      </c>
      <c r="G2834">
        <v>4.1560220000000001</v>
      </c>
      <c r="H2834">
        <v>197.15309400000001</v>
      </c>
      <c r="I2834">
        <v>7.9597199999999999</v>
      </c>
    </row>
    <row r="2835" spans="1:9" x14ac:dyDescent="0.25">
      <c r="A2835">
        <v>2834</v>
      </c>
      <c r="F2835">
        <v>198.32744099999999</v>
      </c>
      <c r="G2835">
        <v>4.1936159999999996</v>
      </c>
      <c r="H2835">
        <v>197.148605</v>
      </c>
      <c r="I2835">
        <v>7.980124</v>
      </c>
    </row>
    <row r="2836" spans="1:9" x14ac:dyDescent="0.25">
      <c r="A2836">
        <v>2835</v>
      </c>
      <c r="F2836">
        <v>198.202876</v>
      </c>
      <c r="G2836">
        <v>4.203665</v>
      </c>
      <c r="H2836">
        <v>197.148605</v>
      </c>
      <c r="I2836">
        <v>7.980124</v>
      </c>
    </row>
    <row r="2837" spans="1:9" x14ac:dyDescent="0.25">
      <c r="A2837">
        <v>2836</v>
      </c>
      <c r="H2837">
        <v>197.148605</v>
      </c>
      <c r="I2837">
        <v>7.980124</v>
      </c>
    </row>
    <row r="2838" spans="1:9" x14ac:dyDescent="0.25">
      <c r="A2838">
        <v>2837</v>
      </c>
    </row>
    <row r="2839" spans="1:9" x14ac:dyDescent="0.25">
      <c r="A2839">
        <v>2838</v>
      </c>
    </row>
    <row r="2840" spans="1:9" x14ac:dyDescent="0.25">
      <c r="A2840">
        <v>2839</v>
      </c>
    </row>
    <row r="2841" spans="1:9" x14ac:dyDescent="0.25">
      <c r="A2841">
        <v>2840</v>
      </c>
      <c r="D2841">
        <v>172.865295</v>
      </c>
      <c r="E2841">
        <v>6.4229479999999999</v>
      </c>
    </row>
    <row r="2842" spans="1:9" x14ac:dyDescent="0.25">
      <c r="A2842">
        <v>2841</v>
      </c>
      <c r="D2842">
        <v>172.89288999999999</v>
      </c>
      <c r="E2842">
        <v>6.340363</v>
      </c>
    </row>
    <row r="2843" spans="1:9" x14ac:dyDescent="0.25">
      <c r="A2843">
        <v>2842</v>
      </c>
      <c r="D2843">
        <v>172.84912400000002</v>
      </c>
      <c r="E2843">
        <v>6.3803039999999998</v>
      </c>
    </row>
    <row r="2844" spans="1:9" x14ac:dyDescent="0.25">
      <c r="A2844">
        <v>2843</v>
      </c>
      <c r="D2844">
        <v>172.877689</v>
      </c>
      <c r="E2844">
        <v>6.3994840000000002</v>
      </c>
    </row>
    <row r="2845" spans="1:9" x14ac:dyDescent="0.25">
      <c r="A2845">
        <v>2844</v>
      </c>
      <c r="D2845">
        <v>172.88350400000002</v>
      </c>
      <c r="E2845">
        <v>6.3897909999999998</v>
      </c>
    </row>
    <row r="2846" spans="1:9" x14ac:dyDescent="0.25">
      <c r="A2846">
        <v>2845</v>
      </c>
      <c r="B2846">
        <v>167.50232800000001</v>
      </c>
      <c r="C2846">
        <v>4.8234849999999998</v>
      </c>
      <c r="D2846">
        <v>172.85575599999999</v>
      </c>
      <c r="E2846">
        <v>6.3923930000000002</v>
      </c>
    </row>
    <row r="2847" spans="1:9" x14ac:dyDescent="0.25">
      <c r="A2847">
        <v>2846</v>
      </c>
      <c r="B2847">
        <v>167.51579599999999</v>
      </c>
      <c r="C2847">
        <v>4.8130280000000001</v>
      </c>
      <c r="D2847">
        <v>172.793012</v>
      </c>
      <c r="E2847">
        <v>6.4219790000000003</v>
      </c>
    </row>
    <row r="2848" spans="1:9" x14ac:dyDescent="0.25">
      <c r="A2848">
        <v>2847</v>
      </c>
      <c r="B2848">
        <v>167.517121</v>
      </c>
      <c r="C2848">
        <v>4.8054790000000001</v>
      </c>
      <c r="D2848">
        <v>172.865295</v>
      </c>
      <c r="E2848">
        <v>6.4229479999999999</v>
      </c>
    </row>
    <row r="2849" spans="1:9" x14ac:dyDescent="0.25">
      <c r="A2849">
        <v>2848</v>
      </c>
      <c r="B2849">
        <v>167.461623</v>
      </c>
      <c r="C2849">
        <v>4.8142519999999998</v>
      </c>
    </row>
    <row r="2850" spans="1:9" x14ac:dyDescent="0.25">
      <c r="A2850">
        <v>2849</v>
      </c>
      <c r="B2850">
        <v>167.434079</v>
      </c>
      <c r="C2850">
        <v>4.8535810000000001</v>
      </c>
    </row>
    <row r="2851" spans="1:9" x14ac:dyDescent="0.25">
      <c r="A2851">
        <v>2850</v>
      </c>
      <c r="B2851">
        <v>167.50232800000001</v>
      </c>
      <c r="C2851">
        <v>4.8234849999999998</v>
      </c>
    </row>
    <row r="2852" spans="1:9" x14ac:dyDescent="0.25">
      <c r="A2852">
        <v>2851</v>
      </c>
      <c r="F2852">
        <v>168.31047699999999</v>
      </c>
      <c r="G2852">
        <v>4.9091820000000004</v>
      </c>
      <c r="H2852">
        <v>167.51487700000001</v>
      </c>
      <c r="I2852">
        <v>8.3958539999999999</v>
      </c>
    </row>
    <row r="2853" spans="1:9" x14ac:dyDescent="0.25">
      <c r="A2853">
        <v>2852</v>
      </c>
      <c r="F2853">
        <v>168.23942099999999</v>
      </c>
      <c r="G2853">
        <v>4.9611609999999997</v>
      </c>
      <c r="H2853">
        <v>167.48360700000001</v>
      </c>
      <c r="I2853">
        <v>8.3751949999999997</v>
      </c>
    </row>
    <row r="2854" spans="1:9" x14ac:dyDescent="0.25">
      <c r="A2854">
        <v>2853</v>
      </c>
      <c r="F2854">
        <v>168.24089900000001</v>
      </c>
      <c r="G2854">
        <v>4.9702400000000004</v>
      </c>
      <c r="H2854">
        <v>167.48626100000001</v>
      </c>
      <c r="I2854">
        <v>8.4286530000000006</v>
      </c>
    </row>
    <row r="2855" spans="1:9" x14ac:dyDescent="0.25">
      <c r="A2855">
        <v>2854</v>
      </c>
      <c r="F2855">
        <v>168.23273799999998</v>
      </c>
      <c r="G2855">
        <v>4.9473370000000001</v>
      </c>
      <c r="H2855">
        <v>167.450963</v>
      </c>
      <c r="I2855">
        <v>8.4232460000000007</v>
      </c>
    </row>
    <row r="2856" spans="1:9" x14ac:dyDescent="0.25">
      <c r="A2856">
        <v>2855</v>
      </c>
      <c r="F2856">
        <v>168.229118</v>
      </c>
      <c r="G2856">
        <v>4.9649349999999997</v>
      </c>
      <c r="H2856">
        <v>167.44076100000001</v>
      </c>
      <c r="I2856">
        <v>8.4554329999999993</v>
      </c>
    </row>
    <row r="2857" spans="1:9" x14ac:dyDescent="0.25">
      <c r="A2857">
        <v>2856</v>
      </c>
      <c r="F2857">
        <v>168.20758899999998</v>
      </c>
      <c r="G2857">
        <v>4.980289</v>
      </c>
      <c r="H2857">
        <v>167.44938000000002</v>
      </c>
      <c r="I2857">
        <v>8.4479860000000002</v>
      </c>
    </row>
    <row r="2858" spans="1:9" x14ac:dyDescent="0.25">
      <c r="A2858">
        <v>2857</v>
      </c>
      <c r="F2858">
        <v>168.31047699999999</v>
      </c>
      <c r="G2858">
        <v>4.9091820000000004</v>
      </c>
      <c r="H2858">
        <v>167.41760199999999</v>
      </c>
      <c r="I2858">
        <v>8.4408449999999995</v>
      </c>
    </row>
    <row r="2859" spans="1:9" x14ac:dyDescent="0.25">
      <c r="A2859">
        <v>2858</v>
      </c>
      <c r="H2859">
        <v>167.51487700000001</v>
      </c>
      <c r="I2859">
        <v>8.3958539999999999</v>
      </c>
    </row>
    <row r="2860" spans="1:9" x14ac:dyDescent="0.25">
      <c r="A2860">
        <v>2859</v>
      </c>
    </row>
    <row r="2861" spans="1:9" x14ac:dyDescent="0.25">
      <c r="A2861">
        <v>2860</v>
      </c>
    </row>
    <row r="2862" spans="1:9" x14ac:dyDescent="0.25">
      <c r="A2862">
        <v>2861</v>
      </c>
    </row>
    <row r="2863" spans="1:9" x14ac:dyDescent="0.25">
      <c r="A2863">
        <v>2862</v>
      </c>
    </row>
    <row r="2864" spans="1:9" x14ac:dyDescent="0.25">
      <c r="A2864">
        <v>2863</v>
      </c>
    </row>
    <row r="2865" spans="1:9" x14ac:dyDescent="0.25">
      <c r="A2865">
        <v>2864</v>
      </c>
    </row>
    <row r="2866" spans="1:9" x14ac:dyDescent="0.25">
      <c r="A2866">
        <v>2865</v>
      </c>
      <c r="D2866">
        <v>136.51169800000002</v>
      </c>
      <c r="E2866">
        <v>7.049175</v>
      </c>
    </row>
    <row r="2867" spans="1:9" x14ac:dyDescent="0.25">
      <c r="A2867">
        <v>2866</v>
      </c>
      <c r="D2867">
        <v>136.47026299999999</v>
      </c>
      <c r="E2867">
        <v>7.1011340000000001</v>
      </c>
    </row>
    <row r="2868" spans="1:9" x14ac:dyDescent="0.25">
      <c r="A2868">
        <v>2867</v>
      </c>
      <c r="D2868">
        <v>136.512888</v>
      </c>
      <c r="E2868">
        <v>7.09232</v>
      </c>
    </row>
    <row r="2869" spans="1:9" x14ac:dyDescent="0.25">
      <c r="A2869">
        <v>2868</v>
      </c>
      <c r="B2869">
        <v>132.72402400000001</v>
      </c>
      <c r="C2869">
        <v>5.731598</v>
      </c>
      <c r="D2869">
        <v>136.48691000000002</v>
      </c>
      <c r="E2869">
        <v>7.0454129999999999</v>
      </c>
    </row>
    <row r="2870" spans="1:9" x14ac:dyDescent="0.25">
      <c r="A2870">
        <v>2869</v>
      </c>
      <c r="B2870">
        <v>132.709902</v>
      </c>
      <c r="C2870">
        <v>5.7723199999999997</v>
      </c>
      <c r="D2870">
        <v>136.51169800000002</v>
      </c>
      <c r="E2870">
        <v>7.049175</v>
      </c>
    </row>
    <row r="2871" spans="1:9" x14ac:dyDescent="0.25">
      <c r="A2871">
        <v>2870</v>
      </c>
      <c r="B2871">
        <v>132.710825</v>
      </c>
      <c r="C2871">
        <v>5.735309</v>
      </c>
      <c r="D2871">
        <v>136.51169800000002</v>
      </c>
      <c r="E2871">
        <v>7.049175</v>
      </c>
    </row>
    <row r="2872" spans="1:9" x14ac:dyDescent="0.25">
      <c r="A2872">
        <v>2871</v>
      </c>
      <c r="B2872">
        <v>132.70489700000002</v>
      </c>
      <c r="C2872">
        <v>5.7111340000000004</v>
      </c>
    </row>
    <row r="2873" spans="1:9" x14ac:dyDescent="0.25">
      <c r="A2873">
        <v>2872</v>
      </c>
      <c r="B2873">
        <v>132.66206600000001</v>
      </c>
      <c r="C2873">
        <v>5.6741239999999999</v>
      </c>
    </row>
    <row r="2874" spans="1:9" x14ac:dyDescent="0.25">
      <c r="A2874">
        <v>2873</v>
      </c>
      <c r="B2874">
        <v>132.72402400000001</v>
      </c>
      <c r="C2874">
        <v>5.731598</v>
      </c>
    </row>
    <row r="2875" spans="1:9" x14ac:dyDescent="0.25">
      <c r="A2875">
        <v>2874</v>
      </c>
      <c r="F2875">
        <v>131.75954300000001</v>
      </c>
      <c r="G2875">
        <v>4.9929379999999997</v>
      </c>
      <c r="H2875">
        <v>131.692114</v>
      </c>
      <c r="I2875">
        <v>8.5091750000000008</v>
      </c>
    </row>
    <row r="2876" spans="1:9" x14ac:dyDescent="0.25">
      <c r="A2876">
        <v>2875</v>
      </c>
      <c r="F2876">
        <v>131.800059</v>
      </c>
      <c r="G2876">
        <v>5.0370619999999997</v>
      </c>
      <c r="H2876">
        <v>131.69634100000002</v>
      </c>
      <c r="I2876">
        <v>8.4720110000000002</v>
      </c>
    </row>
    <row r="2877" spans="1:9" x14ac:dyDescent="0.25">
      <c r="A2877">
        <v>2876</v>
      </c>
      <c r="F2877">
        <v>131.79799500000001</v>
      </c>
      <c r="G2877">
        <v>5.0364950000000004</v>
      </c>
      <c r="H2877">
        <v>131.700052</v>
      </c>
      <c r="I2877">
        <v>8.4945360000000001</v>
      </c>
    </row>
    <row r="2878" spans="1:9" x14ac:dyDescent="0.25">
      <c r="A2878">
        <v>2877</v>
      </c>
      <c r="F2878">
        <v>131.79551900000001</v>
      </c>
      <c r="G2878">
        <v>5.0692789999999999</v>
      </c>
      <c r="H2878">
        <v>131.71567000000002</v>
      </c>
      <c r="I2878">
        <v>8.5012369999999997</v>
      </c>
    </row>
    <row r="2879" spans="1:9" x14ac:dyDescent="0.25">
      <c r="A2879">
        <v>2878</v>
      </c>
      <c r="F2879">
        <v>131.80319800000001</v>
      </c>
      <c r="G2879">
        <v>5.0153090000000002</v>
      </c>
      <c r="H2879">
        <v>131.78335000000001</v>
      </c>
      <c r="I2879">
        <v>8.4520619999999997</v>
      </c>
    </row>
    <row r="2880" spans="1:9" x14ac:dyDescent="0.25">
      <c r="A2880">
        <v>2879</v>
      </c>
      <c r="F2880">
        <v>131.81361200000001</v>
      </c>
      <c r="G2880">
        <v>5.0071130000000004</v>
      </c>
      <c r="H2880">
        <v>131.75567100000001</v>
      </c>
      <c r="I2880">
        <v>8.5420619999999996</v>
      </c>
    </row>
    <row r="2881" spans="1:9" x14ac:dyDescent="0.25">
      <c r="A2881">
        <v>2880</v>
      </c>
      <c r="F2881">
        <v>131.72453899999999</v>
      </c>
      <c r="G2881">
        <v>5.0068039999999998</v>
      </c>
      <c r="H2881">
        <v>131.71103500000001</v>
      </c>
      <c r="I2881">
        <v>8.5702580000000008</v>
      </c>
    </row>
    <row r="2882" spans="1:9" x14ac:dyDescent="0.25">
      <c r="A2882">
        <v>2881</v>
      </c>
      <c r="F2882">
        <v>131.75954300000001</v>
      </c>
      <c r="G2882">
        <v>4.9929379999999997</v>
      </c>
      <c r="H2882">
        <v>131.692114</v>
      </c>
      <c r="I2882">
        <v>8.5091750000000008</v>
      </c>
    </row>
    <row r="2883" spans="1:9" x14ac:dyDescent="0.25">
      <c r="A2883">
        <v>2882</v>
      </c>
    </row>
    <row r="2884" spans="1:9" x14ac:dyDescent="0.25">
      <c r="A2884">
        <v>2883</v>
      </c>
    </row>
    <row r="2885" spans="1:9" x14ac:dyDescent="0.25">
      <c r="A2885">
        <v>2884</v>
      </c>
    </row>
    <row r="2886" spans="1:9" x14ac:dyDescent="0.25">
      <c r="A2886">
        <v>2885</v>
      </c>
    </row>
    <row r="2887" spans="1:9" x14ac:dyDescent="0.25">
      <c r="A2887">
        <v>2886</v>
      </c>
      <c r="D2887">
        <v>106.32917600000002</v>
      </c>
      <c r="E2887">
        <v>8.7457729999999998</v>
      </c>
    </row>
    <row r="2888" spans="1:9" x14ac:dyDescent="0.25">
      <c r="A2888">
        <v>2887</v>
      </c>
      <c r="D2888">
        <v>106.32675400000001</v>
      </c>
      <c r="E2888">
        <v>8.7463909999999991</v>
      </c>
    </row>
    <row r="2889" spans="1:9" x14ac:dyDescent="0.25">
      <c r="A2889">
        <v>2888</v>
      </c>
      <c r="D2889">
        <v>106.35170200000002</v>
      </c>
      <c r="E2889">
        <v>8.7608250000000005</v>
      </c>
    </row>
    <row r="2890" spans="1:9" x14ac:dyDescent="0.25">
      <c r="A2890">
        <v>2889</v>
      </c>
      <c r="B2890">
        <v>101.49124</v>
      </c>
      <c r="C2890">
        <v>6.9803610000000003</v>
      </c>
      <c r="D2890">
        <v>106.33325000000001</v>
      </c>
      <c r="E2890">
        <v>8.7282989999999998</v>
      </c>
    </row>
    <row r="2891" spans="1:9" x14ac:dyDescent="0.25">
      <c r="A2891">
        <v>2890</v>
      </c>
      <c r="B2891">
        <v>101.419588</v>
      </c>
      <c r="C2891">
        <v>6.9570109999999996</v>
      </c>
      <c r="D2891">
        <v>106.35845400000001</v>
      </c>
      <c r="E2891">
        <v>8.7477839999999993</v>
      </c>
    </row>
    <row r="2892" spans="1:9" x14ac:dyDescent="0.25">
      <c r="A2892">
        <v>2891</v>
      </c>
      <c r="B2892">
        <v>101.4349</v>
      </c>
      <c r="C2892">
        <v>6.9587110000000001</v>
      </c>
      <c r="D2892">
        <v>106.334643</v>
      </c>
      <c r="E2892">
        <v>8.7439689999999999</v>
      </c>
    </row>
    <row r="2893" spans="1:9" x14ac:dyDescent="0.25">
      <c r="A2893">
        <v>2892</v>
      </c>
      <c r="B2893">
        <v>101.480158</v>
      </c>
      <c r="C2893">
        <v>6.97567</v>
      </c>
      <c r="D2893">
        <v>106.32917600000002</v>
      </c>
      <c r="E2893">
        <v>8.7457729999999998</v>
      </c>
    </row>
    <row r="2894" spans="1:9" x14ac:dyDescent="0.25">
      <c r="A2894">
        <v>2893</v>
      </c>
      <c r="B2894">
        <v>101.434279</v>
      </c>
      <c r="C2894">
        <v>6.9154119999999999</v>
      </c>
    </row>
    <row r="2895" spans="1:9" x14ac:dyDescent="0.25">
      <c r="A2895">
        <v>2894</v>
      </c>
      <c r="B2895">
        <v>101.387991</v>
      </c>
      <c r="C2895">
        <v>6.9428349999999996</v>
      </c>
    </row>
    <row r="2896" spans="1:9" x14ac:dyDescent="0.25">
      <c r="A2896">
        <v>2895</v>
      </c>
      <c r="B2896">
        <v>101.49124</v>
      </c>
      <c r="C2896">
        <v>6.9803610000000003</v>
      </c>
    </row>
    <row r="2897" spans="1:9" x14ac:dyDescent="0.25">
      <c r="A2897">
        <v>2896</v>
      </c>
      <c r="F2897">
        <v>99.968662000000009</v>
      </c>
      <c r="G2897">
        <v>6.2333509999999999</v>
      </c>
      <c r="H2897">
        <v>99.665775000000011</v>
      </c>
      <c r="I2897">
        <v>10.09201</v>
      </c>
    </row>
    <row r="2898" spans="1:9" x14ac:dyDescent="0.25">
      <c r="A2898">
        <v>2897</v>
      </c>
      <c r="F2898">
        <v>99.887322000000012</v>
      </c>
      <c r="G2898">
        <v>6.2477320000000001</v>
      </c>
      <c r="H2898">
        <v>99.546084000000008</v>
      </c>
      <c r="I2898">
        <v>10.054536000000001</v>
      </c>
    </row>
    <row r="2899" spans="1:9" x14ac:dyDescent="0.25">
      <c r="A2899">
        <v>2898</v>
      </c>
      <c r="F2899">
        <v>99.915621000000002</v>
      </c>
      <c r="G2899">
        <v>6.2649480000000004</v>
      </c>
      <c r="H2899">
        <v>99.570622000000014</v>
      </c>
      <c r="I2899">
        <v>10.008144</v>
      </c>
    </row>
    <row r="2900" spans="1:9" x14ac:dyDescent="0.25">
      <c r="A2900">
        <v>2899</v>
      </c>
      <c r="F2900">
        <v>99.897064</v>
      </c>
      <c r="G2900">
        <v>6.2570620000000003</v>
      </c>
      <c r="H2900">
        <v>99.594229000000013</v>
      </c>
      <c r="I2900">
        <v>10.035102999999999</v>
      </c>
    </row>
    <row r="2901" spans="1:9" x14ac:dyDescent="0.25">
      <c r="A2901">
        <v>2900</v>
      </c>
      <c r="F2901">
        <v>99.880671000000007</v>
      </c>
      <c r="G2901">
        <v>6.2334540000000001</v>
      </c>
      <c r="H2901">
        <v>99.612837000000013</v>
      </c>
      <c r="I2901">
        <v>10.056443</v>
      </c>
    </row>
    <row r="2902" spans="1:9" x14ac:dyDescent="0.25">
      <c r="A2902">
        <v>2901</v>
      </c>
      <c r="F2902">
        <v>99.967167000000003</v>
      </c>
      <c r="G2902">
        <v>6.2335570000000002</v>
      </c>
      <c r="H2902">
        <v>99.618763000000001</v>
      </c>
      <c r="I2902">
        <v>10.053660000000001</v>
      </c>
    </row>
    <row r="2903" spans="1:9" x14ac:dyDescent="0.25">
      <c r="A2903">
        <v>2902</v>
      </c>
      <c r="F2903">
        <v>99.953198</v>
      </c>
      <c r="G2903">
        <v>6.2526809999999999</v>
      </c>
      <c r="H2903">
        <v>99.592425000000006</v>
      </c>
      <c r="I2903">
        <v>10.057886999999999</v>
      </c>
    </row>
    <row r="2904" spans="1:9" x14ac:dyDescent="0.25">
      <c r="A2904">
        <v>2903</v>
      </c>
      <c r="F2904">
        <v>99.968662000000009</v>
      </c>
      <c r="G2904">
        <v>6.2333509999999999</v>
      </c>
      <c r="H2904">
        <v>99.56098200000001</v>
      </c>
      <c r="I2904">
        <v>10.041031</v>
      </c>
    </row>
    <row r="2905" spans="1:9" x14ac:dyDescent="0.25">
      <c r="A2905">
        <v>2904</v>
      </c>
      <c r="F2905">
        <v>99.968662000000009</v>
      </c>
      <c r="G2905">
        <v>6.2333509999999999</v>
      </c>
      <c r="H2905">
        <v>99.665775000000011</v>
      </c>
      <c r="I2905">
        <v>10.09201</v>
      </c>
    </row>
    <row r="2906" spans="1:9" x14ac:dyDescent="0.25">
      <c r="A2906">
        <v>2905</v>
      </c>
    </row>
    <row r="2907" spans="1:9" x14ac:dyDescent="0.25">
      <c r="A2907">
        <v>2906</v>
      </c>
    </row>
    <row r="2908" spans="1:9" x14ac:dyDescent="0.25">
      <c r="A2908">
        <v>2907</v>
      </c>
      <c r="D2908">
        <v>79.236392000000009</v>
      </c>
      <c r="E2908">
        <v>9.0104120000000005</v>
      </c>
    </row>
    <row r="2909" spans="1:9" x14ac:dyDescent="0.25">
      <c r="A2909">
        <v>2908</v>
      </c>
      <c r="D2909">
        <v>79.174846000000002</v>
      </c>
      <c r="E2909">
        <v>9.0231960000000004</v>
      </c>
    </row>
    <row r="2910" spans="1:9" x14ac:dyDescent="0.25">
      <c r="A2910">
        <v>2909</v>
      </c>
      <c r="D2910">
        <v>79.128557000000001</v>
      </c>
      <c r="E2910">
        <v>9.0510830000000002</v>
      </c>
    </row>
    <row r="2911" spans="1:9" x14ac:dyDescent="0.25">
      <c r="A2911">
        <v>2910</v>
      </c>
      <c r="D2911">
        <v>79.218712000000011</v>
      </c>
      <c r="E2911">
        <v>9.0424740000000003</v>
      </c>
    </row>
    <row r="2912" spans="1:9" x14ac:dyDescent="0.25">
      <c r="A2912">
        <v>2911</v>
      </c>
      <c r="B2912">
        <v>75.319898000000009</v>
      </c>
      <c r="C2912">
        <v>7.2551030000000001</v>
      </c>
      <c r="D2912">
        <v>79.282888</v>
      </c>
      <c r="E2912">
        <v>9.0484530000000003</v>
      </c>
    </row>
    <row r="2913" spans="1:9" x14ac:dyDescent="0.25">
      <c r="A2913">
        <v>2912</v>
      </c>
      <c r="B2913">
        <v>75.229279000000005</v>
      </c>
      <c r="C2913">
        <v>7.3297429999999997</v>
      </c>
      <c r="D2913">
        <v>79.228919000000005</v>
      </c>
      <c r="E2913">
        <v>9.0189699999999995</v>
      </c>
    </row>
    <row r="2914" spans="1:9" x14ac:dyDescent="0.25">
      <c r="A2914">
        <v>2913</v>
      </c>
      <c r="B2914">
        <v>75.236547000000002</v>
      </c>
      <c r="C2914">
        <v>7.2908759999999999</v>
      </c>
      <c r="D2914">
        <v>79.184589000000003</v>
      </c>
      <c r="E2914">
        <v>9.045928</v>
      </c>
    </row>
    <row r="2915" spans="1:9" x14ac:dyDescent="0.25">
      <c r="A2915">
        <v>2914</v>
      </c>
      <c r="B2915">
        <v>75.237320000000011</v>
      </c>
      <c r="C2915">
        <v>7.2953099999999997</v>
      </c>
      <c r="D2915">
        <v>79.236392000000009</v>
      </c>
      <c r="E2915">
        <v>9.0104120000000005</v>
      </c>
    </row>
    <row r="2916" spans="1:9" x14ac:dyDescent="0.25">
      <c r="A2916">
        <v>2915</v>
      </c>
      <c r="B2916">
        <v>75.265774000000008</v>
      </c>
      <c r="C2916">
        <v>7.3092269999999999</v>
      </c>
    </row>
    <row r="2917" spans="1:9" x14ac:dyDescent="0.25">
      <c r="A2917">
        <v>2916</v>
      </c>
      <c r="B2917">
        <v>75.294227000000006</v>
      </c>
      <c r="C2917">
        <v>7.3255670000000004</v>
      </c>
    </row>
    <row r="2918" spans="1:9" x14ac:dyDescent="0.25">
      <c r="A2918">
        <v>2917</v>
      </c>
      <c r="B2918">
        <v>75.319898000000009</v>
      </c>
      <c r="C2918">
        <v>7.2551030000000001</v>
      </c>
    </row>
    <row r="2919" spans="1:9" x14ac:dyDescent="0.25">
      <c r="A2919">
        <v>2918</v>
      </c>
    </row>
    <row r="2920" spans="1:9" x14ac:dyDescent="0.25">
      <c r="A2920">
        <v>2919</v>
      </c>
      <c r="H2920">
        <v>73.65531</v>
      </c>
      <c r="I2920">
        <v>10.084536999999999</v>
      </c>
    </row>
    <row r="2921" spans="1:9" x14ac:dyDescent="0.25">
      <c r="A2921">
        <v>2920</v>
      </c>
      <c r="F2921">
        <v>73.487527</v>
      </c>
      <c r="G2921">
        <v>6.8131959999999996</v>
      </c>
      <c r="H2921">
        <v>73.506960000000007</v>
      </c>
      <c r="I2921">
        <v>10.115824999999999</v>
      </c>
    </row>
    <row r="2922" spans="1:9" x14ac:dyDescent="0.25">
      <c r="A2922">
        <v>2921</v>
      </c>
      <c r="F2922">
        <v>73.425207</v>
      </c>
      <c r="G2922">
        <v>6.8220109999999998</v>
      </c>
      <c r="H2922">
        <v>73.537681000000006</v>
      </c>
      <c r="I2922">
        <v>10.119845</v>
      </c>
    </row>
    <row r="2923" spans="1:9" x14ac:dyDescent="0.25">
      <c r="A2923">
        <v>2922</v>
      </c>
      <c r="F2923">
        <v>73.417990000000003</v>
      </c>
      <c r="G2923">
        <v>6.8405670000000001</v>
      </c>
      <c r="H2923">
        <v>73.543970000000002</v>
      </c>
      <c r="I2923">
        <v>10.108402</v>
      </c>
    </row>
    <row r="2924" spans="1:9" x14ac:dyDescent="0.25">
      <c r="A2924">
        <v>2923</v>
      </c>
      <c r="F2924">
        <v>73.404227000000006</v>
      </c>
      <c r="G2924">
        <v>6.8289689999999998</v>
      </c>
      <c r="H2924">
        <v>73.560929000000002</v>
      </c>
      <c r="I2924">
        <v>10.093557000000001</v>
      </c>
    </row>
    <row r="2925" spans="1:9" x14ac:dyDescent="0.25">
      <c r="A2925">
        <v>2924</v>
      </c>
      <c r="F2925">
        <v>73.381855999999999</v>
      </c>
      <c r="G2925">
        <v>6.8159789999999996</v>
      </c>
      <c r="H2925">
        <v>73.551960000000008</v>
      </c>
      <c r="I2925">
        <v>10.051237</v>
      </c>
    </row>
    <row r="2926" spans="1:9" x14ac:dyDescent="0.25">
      <c r="A2926">
        <v>2925</v>
      </c>
      <c r="F2926">
        <v>73.404279000000002</v>
      </c>
      <c r="G2926">
        <v>6.8181450000000003</v>
      </c>
      <c r="H2926">
        <v>73.548866000000004</v>
      </c>
      <c r="I2926">
        <v>10.062011</v>
      </c>
    </row>
    <row r="2927" spans="1:9" x14ac:dyDescent="0.25">
      <c r="A2927">
        <v>2926</v>
      </c>
      <c r="F2927">
        <v>73.443351000000007</v>
      </c>
      <c r="G2927">
        <v>6.8198449999999999</v>
      </c>
      <c r="H2927">
        <v>73.497372000000013</v>
      </c>
      <c r="I2927">
        <v>10.115104000000001</v>
      </c>
    </row>
    <row r="2928" spans="1:9" x14ac:dyDescent="0.25">
      <c r="A2928">
        <v>2927</v>
      </c>
      <c r="F2928">
        <v>73.454795000000004</v>
      </c>
      <c r="G2928">
        <v>6.8298449999999997</v>
      </c>
      <c r="H2928">
        <v>73.551496</v>
      </c>
      <c r="I2928">
        <v>10.157835</v>
      </c>
    </row>
    <row r="2929" spans="1:9" x14ac:dyDescent="0.25">
      <c r="A2929">
        <v>2928</v>
      </c>
      <c r="F2929">
        <v>73.487527</v>
      </c>
      <c r="G2929">
        <v>6.8131959999999996</v>
      </c>
      <c r="H2929">
        <v>73.65531</v>
      </c>
      <c r="I2929">
        <v>10.084536999999999</v>
      </c>
    </row>
    <row r="2930" spans="1:9" x14ac:dyDescent="0.25">
      <c r="A2930">
        <v>2929</v>
      </c>
      <c r="D2930">
        <v>56.021301000000015</v>
      </c>
      <c r="E2930">
        <v>8.2777829999999994</v>
      </c>
      <c r="F2930">
        <v>73.487527</v>
      </c>
      <c r="G2930">
        <v>6.8131959999999996</v>
      </c>
      <c r="H2930">
        <v>73.65531</v>
      </c>
      <c r="I2930">
        <v>10.084536999999999</v>
      </c>
    </row>
    <row r="2931" spans="1:9" x14ac:dyDescent="0.25">
      <c r="A2931">
        <v>2930</v>
      </c>
      <c r="D2931">
        <v>56.070126000000009</v>
      </c>
      <c r="E2931">
        <v>8.2222760000000008</v>
      </c>
    </row>
    <row r="2932" spans="1:9" x14ac:dyDescent="0.25">
      <c r="A2932">
        <v>2931</v>
      </c>
      <c r="D2932">
        <v>56.072472000000012</v>
      </c>
      <c r="E2932">
        <v>8.2490089999999991</v>
      </c>
    </row>
    <row r="2933" spans="1:9" x14ac:dyDescent="0.25">
      <c r="A2933">
        <v>2932</v>
      </c>
      <c r="D2933">
        <v>56.02660800000001</v>
      </c>
      <c r="E2933">
        <v>8.2494680000000002</v>
      </c>
    </row>
    <row r="2934" spans="1:9" x14ac:dyDescent="0.25">
      <c r="A2934">
        <v>2933</v>
      </c>
      <c r="B2934">
        <v>51.27206000000001</v>
      </c>
      <c r="C2934">
        <v>6.0879989999999999</v>
      </c>
      <c r="D2934">
        <v>56.016811000000011</v>
      </c>
      <c r="E2934">
        <v>8.2631920000000001</v>
      </c>
    </row>
    <row r="2935" spans="1:9" x14ac:dyDescent="0.25">
      <c r="A2935">
        <v>2934</v>
      </c>
      <c r="B2935">
        <v>51.242470000000012</v>
      </c>
      <c r="C2935">
        <v>6.1150390000000003</v>
      </c>
      <c r="D2935">
        <v>56.00910600000001</v>
      </c>
      <c r="E2935">
        <v>8.2862530000000003</v>
      </c>
    </row>
    <row r="2936" spans="1:9" x14ac:dyDescent="0.25">
      <c r="A2936">
        <v>2935</v>
      </c>
      <c r="B2936">
        <v>51.217163000000014</v>
      </c>
      <c r="C2936">
        <v>6.0999879999999997</v>
      </c>
      <c r="D2936">
        <v>56.007217000000011</v>
      </c>
      <c r="E2936">
        <v>8.2969150000000003</v>
      </c>
    </row>
    <row r="2937" spans="1:9" x14ac:dyDescent="0.25">
      <c r="A2937">
        <v>2936</v>
      </c>
      <c r="B2937">
        <v>51.215939000000013</v>
      </c>
      <c r="C2937">
        <v>6.0915710000000001</v>
      </c>
      <c r="D2937">
        <v>56.013443000000009</v>
      </c>
      <c r="E2937">
        <v>8.2580910000000003</v>
      </c>
    </row>
    <row r="2938" spans="1:9" x14ac:dyDescent="0.25">
      <c r="A2938">
        <v>2937</v>
      </c>
      <c r="B2938">
        <v>51.196808000000011</v>
      </c>
      <c r="C2938">
        <v>6.1096820000000003</v>
      </c>
      <c r="D2938">
        <v>56.021301000000015</v>
      </c>
      <c r="E2938">
        <v>8.2777829999999994</v>
      </c>
    </row>
    <row r="2939" spans="1:9" x14ac:dyDescent="0.25">
      <c r="A2939">
        <v>2938</v>
      </c>
      <c r="B2939">
        <v>51.202621000000015</v>
      </c>
      <c r="C2939">
        <v>6.1276910000000004</v>
      </c>
      <c r="D2939">
        <v>56.021301000000015</v>
      </c>
      <c r="E2939">
        <v>8.2777829999999994</v>
      </c>
    </row>
    <row r="2940" spans="1:9" x14ac:dyDescent="0.25">
      <c r="A2940">
        <v>2939</v>
      </c>
      <c r="B2940">
        <v>51.186962000000015</v>
      </c>
      <c r="C2940">
        <v>6.1308540000000002</v>
      </c>
    </row>
    <row r="2941" spans="1:9" x14ac:dyDescent="0.25">
      <c r="A2941">
        <v>2940</v>
      </c>
      <c r="B2941">
        <v>51.18257100000001</v>
      </c>
      <c r="C2941">
        <v>6.1128450000000001</v>
      </c>
    </row>
    <row r="2942" spans="1:9" x14ac:dyDescent="0.25">
      <c r="A2942">
        <v>2941</v>
      </c>
      <c r="B2942">
        <v>51.085587000000011</v>
      </c>
      <c r="C2942">
        <v>6.1362110000000003</v>
      </c>
    </row>
    <row r="2943" spans="1:9" x14ac:dyDescent="0.25">
      <c r="A2943">
        <v>2942</v>
      </c>
      <c r="B2943">
        <v>51.27206000000001</v>
      </c>
      <c r="C2943">
        <v>6.0879989999999999</v>
      </c>
    </row>
    <row r="2944" spans="1:9" x14ac:dyDescent="0.25">
      <c r="A2944">
        <v>2943</v>
      </c>
    </row>
    <row r="2945" spans="1:9" x14ac:dyDescent="0.25">
      <c r="A2945">
        <v>2944</v>
      </c>
      <c r="H2945">
        <v>49.888813000000013</v>
      </c>
      <c r="I2945">
        <v>8.7542899999999992</v>
      </c>
    </row>
    <row r="2946" spans="1:9" x14ac:dyDescent="0.25">
      <c r="A2946">
        <v>2945</v>
      </c>
      <c r="F2946">
        <v>50.130638000000012</v>
      </c>
      <c r="G2946">
        <v>5.2612059999999996</v>
      </c>
      <c r="H2946">
        <v>49.880959000000011</v>
      </c>
      <c r="I2946">
        <v>8.7165870000000005</v>
      </c>
    </row>
    <row r="2947" spans="1:9" x14ac:dyDescent="0.25">
      <c r="A2947">
        <v>2946</v>
      </c>
      <c r="F2947">
        <v>50.111149000000012</v>
      </c>
      <c r="G2947">
        <v>5.3172740000000003</v>
      </c>
      <c r="H2947">
        <v>49.854633000000014</v>
      </c>
      <c r="I2947">
        <v>8.7319429999999993</v>
      </c>
    </row>
    <row r="2948" spans="1:9" x14ac:dyDescent="0.25">
      <c r="A2948">
        <v>2947</v>
      </c>
      <c r="F2948">
        <v>50.112629000000013</v>
      </c>
      <c r="G2948">
        <v>5.3334979999999996</v>
      </c>
      <c r="H2948">
        <v>49.83524700000001</v>
      </c>
      <c r="I2948">
        <v>8.7442379999999993</v>
      </c>
    </row>
    <row r="2949" spans="1:9" x14ac:dyDescent="0.25">
      <c r="A2949">
        <v>2948</v>
      </c>
      <c r="F2949">
        <v>50.110489000000015</v>
      </c>
      <c r="G2949">
        <v>5.3294670000000002</v>
      </c>
      <c r="H2949">
        <v>49.832233000000009</v>
      </c>
      <c r="I2949">
        <v>8.7255149999999997</v>
      </c>
    </row>
    <row r="2950" spans="1:9" x14ac:dyDescent="0.25">
      <c r="A2950">
        <v>2949</v>
      </c>
      <c r="F2950">
        <v>50.113037000000013</v>
      </c>
      <c r="G2950">
        <v>5.3299779999999997</v>
      </c>
      <c r="H2950">
        <v>49.841927000000013</v>
      </c>
      <c r="I2950">
        <v>8.7522479999999998</v>
      </c>
    </row>
    <row r="2951" spans="1:9" x14ac:dyDescent="0.25">
      <c r="A2951">
        <v>2950</v>
      </c>
      <c r="F2951">
        <v>50.07043800000001</v>
      </c>
      <c r="G2951">
        <v>5.3330890000000002</v>
      </c>
      <c r="H2951">
        <v>49.846008000000012</v>
      </c>
      <c r="I2951">
        <v>8.7645440000000008</v>
      </c>
    </row>
    <row r="2952" spans="1:9" x14ac:dyDescent="0.25">
      <c r="A2952">
        <v>2951</v>
      </c>
      <c r="F2952">
        <v>50.101456000000013</v>
      </c>
      <c r="G2952">
        <v>5.3397730000000001</v>
      </c>
      <c r="H2952">
        <v>49.796623000000011</v>
      </c>
      <c r="I2952">
        <v>8.7630140000000001</v>
      </c>
    </row>
    <row r="2953" spans="1:9" x14ac:dyDescent="0.25">
      <c r="A2953">
        <v>2952</v>
      </c>
      <c r="F2953">
        <v>50.129158000000011</v>
      </c>
      <c r="G2953">
        <v>5.3361510000000001</v>
      </c>
      <c r="H2953">
        <v>49.828564000000014</v>
      </c>
      <c r="I2953">
        <v>8.7472490000000001</v>
      </c>
    </row>
    <row r="2954" spans="1:9" x14ac:dyDescent="0.25">
      <c r="A2954">
        <v>2953</v>
      </c>
      <c r="F2954">
        <v>50.118088000000014</v>
      </c>
      <c r="G2954">
        <v>5.3488540000000002</v>
      </c>
      <c r="H2954">
        <v>49.864784000000014</v>
      </c>
      <c r="I2954">
        <v>8.7631160000000001</v>
      </c>
    </row>
    <row r="2955" spans="1:9" x14ac:dyDescent="0.25">
      <c r="A2955">
        <v>2954</v>
      </c>
      <c r="F2955">
        <v>50.121811000000015</v>
      </c>
      <c r="G2955">
        <v>5.3319669999999997</v>
      </c>
      <c r="H2955">
        <v>49.830349000000012</v>
      </c>
      <c r="I2955">
        <v>8.7644420000000007</v>
      </c>
    </row>
    <row r="2956" spans="1:9" x14ac:dyDescent="0.25">
      <c r="A2956">
        <v>2955</v>
      </c>
      <c r="D2956">
        <v>34.650831000000011</v>
      </c>
      <c r="E2956">
        <v>7.7483209999999998</v>
      </c>
      <c r="F2956">
        <v>50.104774000000013</v>
      </c>
      <c r="G2956">
        <v>5.253349</v>
      </c>
      <c r="H2956">
        <v>49.861214000000011</v>
      </c>
      <c r="I2956">
        <v>8.7836250000000007</v>
      </c>
    </row>
    <row r="2957" spans="1:9" x14ac:dyDescent="0.25">
      <c r="A2957">
        <v>2956</v>
      </c>
      <c r="D2957">
        <v>34.684196000000014</v>
      </c>
      <c r="E2957">
        <v>7.7025069999999998</v>
      </c>
      <c r="F2957">
        <v>50.130638000000012</v>
      </c>
      <c r="G2957">
        <v>5.2612059999999996</v>
      </c>
      <c r="H2957">
        <v>49.888813000000013</v>
      </c>
      <c r="I2957">
        <v>8.7542899999999992</v>
      </c>
    </row>
    <row r="2958" spans="1:9" x14ac:dyDescent="0.25">
      <c r="A2958">
        <v>2957</v>
      </c>
      <c r="D2958">
        <v>34.675270000000012</v>
      </c>
      <c r="E2958">
        <v>7.7006199999999998</v>
      </c>
    </row>
    <row r="2959" spans="1:9" x14ac:dyDescent="0.25">
      <c r="A2959">
        <v>2958</v>
      </c>
      <c r="D2959">
        <v>34.734297000000012</v>
      </c>
      <c r="E2959">
        <v>7.711894</v>
      </c>
    </row>
    <row r="2960" spans="1:9" x14ac:dyDescent="0.25">
      <c r="A2960">
        <v>2959</v>
      </c>
      <c r="D2960">
        <v>34.686953000000017</v>
      </c>
      <c r="E2960">
        <v>7.7288829999999997</v>
      </c>
    </row>
    <row r="2961" spans="1:11" x14ac:dyDescent="0.25">
      <c r="A2961">
        <v>2960</v>
      </c>
      <c r="B2961">
        <v>30.560535000000016</v>
      </c>
      <c r="C2961">
        <v>5.6481750000000002</v>
      </c>
      <c r="D2961">
        <v>34.679504000000009</v>
      </c>
      <c r="E2961">
        <v>7.7367910000000002</v>
      </c>
    </row>
    <row r="2962" spans="1:11" x14ac:dyDescent="0.25">
      <c r="A2962">
        <v>2961</v>
      </c>
      <c r="B2962">
        <v>30.560535000000016</v>
      </c>
      <c r="C2962">
        <v>5.6481750000000002</v>
      </c>
      <c r="D2962">
        <v>34.705982000000013</v>
      </c>
      <c r="E2962">
        <v>7.7141900000000003</v>
      </c>
    </row>
    <row r="2963" spans="1:11" x14ac:dyDescent="0.25">
      <c r="A2963">
        <v>2962</v>
      </c>
      <c r="B2963">
        <v>30.493855000000011</v>
      </c>
      <c r="C2963">
        <v>5.6215950000000001</v>
      </c>
      <c r="D2963">
        <v>34.68481100000001</v>
      </c>
      <c r="E2963">
        <v>7.7336280000000004</v>
      </c>
    </row>
    <row r="2964" spans="1:11" x14ac:dyDescent="0.25">
      <c r="A2964">
        <v>2963</v>
      </c>
      <c r="B2964">
        <v>30.455591000000013</v>
      </c>
      <c r="C2964">
        <v>5.6150650000000004</v>
      </c>
      <c r="D2964">
        <v>34.640221000000011</v>
      </c>
      <c r="E2964">
        <v>7.7250569999999996</v>
      </c>
    </row>
    <row r="2965" spans="1:11" x14ac:dyDescent="0.25">
      <c r="A2965">
        <v>2964</v>
      </c>
      <c r="B2965">
        <v>30.477682000000016</v>
      </c>
      <c r="C2965">
        <v>5.6282779999999999</v>
      </c>
      <c r="D2965">
        <v>34.580427000000014</v>
      </c>
      <c r="E2965">
        <v>7.7759729999999996</v>
      </c>
    </row>
    <row r="2966" spans="1:11" x14ac:dyDescent="0.25">
      <c r="A2966">
        <v>2965</v>
      </c>
      <c r="B2966">
        <v>30.475235000000012</v>
      </c>
      <c r="C2966">
        <v>5.6334309999999999</v>
      </c>
      <c r="D2966">
        <v>34.650831000000011</v>
      </c>
      <c r="E2966">
        <v>7.7483209999999998</v>
      </c>
    </row>
    <row r="2967" spans="1:11" x14ac:dyDescent="0.25">
      <c r="A2967">
        <v>2966</v>
      </c>
      <c r="B2967">
        <v>30.560535000000016</v>
      </c>
      <c r="C2967">
        <v>5.6481750000000002</v>
      </c>
    </row>
    <row r="2968" spans="1:11" x14ac:dyDescent="0.25">
      <c r="A2968">
        <v>2967</v>
      </c>
      <c r="B2968">
        <v>30.560535000000016</v>
      </c>
      <c r="C2968">
        <v>5.6481750000000002</v>
      </c>
      <c r="J2968">
        <v>38.638432000000009</v>
      </c>
      <c r="K2968">
        <v>13.813159000000001</v>
      </c>
    </row>
    <row r="2969" spans="1:11" x14ac:dyDescent="0.25">
      <c r="A2969">
        <v>2968</v>
      </c>
    </row>
    <row r="2970" spans="1:11" x14ac:dyDescent="0.25">
      <c r="A2970">
        <v>2969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D9093-FC75-44D7-B392-BCC04DA66D80}">
  <dimension ref="A1:DV2623"/>
  <sheetViews>
    <sheetView workbookViewId="0">
      <selection activeCell="BO10" sqref="BO10:BQ12"/>
    </sheetView>
  </sheetViews>
  <sheetFormatPr defaultRowHeight="15" x14ac:dyDescent="0.25"/>
  <cols>
    <col min="1" max="1" width="5" bestFit="1" customWidth="1"/>
    <col min="2" max="5" width="2" bestFit="1" customWidth="1"/>
    <col min="6" max="6" width="11.140625" bestFit="1" customWidth="1"/>
    <col min="10" max="10" width="24.140625" bestFit="1" customWidth="1"/>
    <col min="11" max="11" width="12" bestFit="1" customWidth="1"/>
    <col min="13" max="13" width="18.140625" bestFit="1" customWidth="1"/>
    <col min="14" max="14" width="8.140625" bestFit="1" customWidth="1"/>
    <col min="15" max="15" width="12" bestFit="1" customWidth="1"/>
    <col min="18" max="18" width="17.5703125" bestFit="1" customWidth="1"/>
    <col min="19" max="20" width="12" bestFit="1" customWidth="1"/>
    <col min="22" max="22" width="8.85546875" bestFit="1" customWidth="1"/>
    <col min="23" max="23" width="5.42578125" bestFit="1" customWidth="1"/>
    <col min="24" max="25" width="12" bestFit="1" customWidth="1"/>
    <col min="26" max="26" width="5.140625" bestFit="1" customWidth="1"/>
    <col min="27" max="28" width="12" bestFit="1" customWidth="1"/>
    <col min="29" max="29" width="5.42578125" bestFit="1" customWidth="1"/>
    <col min="30" max="31" width="12" bestFit="1" customWidth="1"/>
    <col min="32" max="32" width="5.28515625" bestFit="1" customWidth="1"/>
    <col min="33" max="34" width="12" bestFit="1" customWidth="1"/>
    <col min="36" max="36" width="12.5703125" bestFit="1" customWidth="1"/>
    <col min="37" max="37" width="9.5703125" bestFit="1" customWidth="1"/>
    <col min="38" max="39" width="12" bestFit="1" customWidth="1"/>
    <col min="40" max="40" width="9.28515625" bestFit="1" customWidth="1"/>
    <col min="41" max="42" width="12" bestFit="1" customWidth="1"/>
    <col min="43" max="43" width="9.5703125" bestFit="1" customWidth="1"/>
    <col min="44" max="45" width="12" bestFit="1" customWidth="1"/>
    <col min="46" max="46" width="9.42578125" bestFit="1" customWidth="1"/>
    <col min="47" max="48" width="12" bestFit="1" customWidth="1"/>
    <col min="50" max="50" width="23.5703125" bestFit="1" customWidth="1"/>
    <col min="51" max="52" width="12" bestFit="1" customWidth="1"/>
    <col min="53" max="53" width="23.28515625" bestFit="1" customWidth="1"/>
    <col min="54" max="55" width="12" bestFit="1" customWidth="1"/>
    <col min="56" max="56" width="23.7109375" bestFit="1" customWidth="1"/>
    <col min="57" max="58" width="12" bestFit="1" customWidth="1"/>
    <col min="59" max="59" width="23.42578125" bestFit="1" customWidth="1"/>
    <col min="60" max="61" width="12" bestFit="1" customWidth="1"/>
    <col min="63" max="63" width="19.140625" bestFit="1" customWidth="1"/>
    <col min="64" max="65" width="12" bestFit="1" customWidth="1"/>
    <col min="67" max="67" width="17.42578125" bestFit="1" customWidth="1"/>
    <col min="68" max="69" width="12" bestFit="1" customWidth="1"/>
    <col min="71" max="71" width="12.42578125" bestFit="1" customWidth="1"/>
    <col min="72" max="72" width="8" bestFit="1" customWidth="1"/>
    <col min="73" max="73" width="12" bestFit="1" customWidth="1"/>
    <col min="74" max="74" width="6" bestFit="1" customWidth="1"/>
    <col min="76" max="76" width="14.5703125" bestFit="1" customWidth="1"/>
    <col min="77" max="78" width="12" bestFit="1" customWidth="1"/>
    <col min="79" max="79" width="14.28515625" bestFit="1" customWidth="1"/>
    <col min="80" max="81" width="12" bestFit="1" customWidth="1"/>
    <col min="82" max="82" width="14.5703125" bestFit="1" customWidth="1"/>
    <col min="83" max="84" width="12" bestFit="1" customWidth="1"/>
    <col min="85" max="85" width="14.42578125" bestFit="1" customWidth="1"/>
    <col min="86" max="87" width="12" bestFit="1" customWidth="1"/>
    <col min="89" max="89" width="15.28515625" bestFit="1" customWidth="1"/>
    <col min="90" max="91" width="12" bestFit="1" customWidth="1"/>
    <col min="92" max="92" width="15" bestFit="1" customWidth="1"/>
    <col min="93" max="94" width="12" bestFit="1" customWidth="1"/>
    <col min="95" max="95" width="15.28515625" bestFit="1" customWidth="1"/>
    <col min="96" max="97" width="12" bestFit="1" customWidth="1"/>
    <col min="98" max="98" width="15.140625" bestFit="1" customWidth="1"/>
    <col min="99" max="100" width="12" bestFit="1" customWidth="1"/>
    <col min="102" max="102" width="15.42578125" bestFit="1" customWidth="1"/>
    <col min="103" max="104" width="12" bestFit="1" customWidth="1"/>
    <col min="105" max="105" width="15.140625" bestFit="1" customWidth="1"/>
    <col min="106" max="107" width="12" bestFit="1" customWidth="1"/>
    <col min="108" max="108" width="15.42578125" bestFit="1" customWidth="1"/>
    <col min="109" max="110" width="12" bestFit="1" customWidth="1"/>
    <col min="111" max="111" width="15.28515625" bestFit="1" customWidth="1"/>
    <col min="112" max="113" width="12" bestFit="1" customWidth="1"/>
    <col min="115" max="115" width="16.140625" bestFit="1" customWidth="1"/>
    <col min="116" max="117" width="12" bestFit="1" customWidth="1"/>
    <col min="118" max="118" width="15.85546875" bestFit="1" customWidth="1"/>
    <col min="119" max="120" width="12" bestFit="1" customWidth="1"/>
    <col min="121" max="121" width="16.140625" bestFit="1" customWidth="1"/>
    <col min="122" max="123" width="12" bestFit="1" customWidth="1"/>
    <col min="124" max="124" width="16" bestFit="1" customWidth="1"/>
    <col min="125" max="126" width="12" bestFit="1" customWidth="1"/>
  </cols>
  <sheetData>
    <row r="1" spans="1:126" x14ac:dyDescent="0.25">
      <c r="A1">
        <v>200</v>
      </c>
      <c r="F1" t="s">
        <v>9</v>
      </c>
      <c r="J1" t="s">
        <v>299</v>
      </c>
      <c r="K1">
        <v>93.266832917705727</v>
      </c>
      <c r="M1" t="s">
        <v>240</v>
      </c>
      <c r="N1" t="s">
        <v>241</v>
      </c>
      <c r="O1" t="s">
        <v>242</v>
      </c>
      <c r="S1" t="s">
        <v>30</v>
      </c>
      <c r="T1" t="s">
        <v>31</v>
      </c>
      <c r="V1" t="s">
        <v>220</v>
      </c>
      <c r="W1" t="s">
        <v>215</v>
      </c>
      <c r="X1" t="s">
        <v>30</v>
      </c>
      <c r="Y1" t="s">
        <v>31</v>
      </c>
      <c r="Z1" t="s">
        <v>216</v>
      </c>
      <c r="AA1" t="s">
        <v>30</v>
      </c>
      <c r="AB1" t="s">
        <v>31</v>
      </c>
      <c r="AC1" t="s">
        <v>217</v>
      </c>
      <c r="AD1" t="s">
        <v>30</v>
      </c>
      <c r="AE1" t="s">
        <v>31</v>
      </c>
      <c r="AF1" t="s">
        <v>218</v>
      </c>
      <c r="AG1" t="s">
        <v>30</v>
      </c>
      <c r="AH1" t="s">
        <v>31</v>
      </c>
      <c r="AJ1" t="s">
        <v>314</v>
      </c>
      <c r="AK1" t="s">
        <v>215</v>
      </c>
      <c r="AL1" t="s">
        <v>30</v>
      </c>
      <c r="AM1" t="s">
        <v>31</v>
      </c>
      <c r="AN1" t="s">
        <v>216</v>
      </c>
      <c r="AO1" t="s">
        <v>30</v>
      </c>
      <c r="AP1" t="s">
        <v>31</v>
      </c>
      <c r="AQ1" t="s">
        <v>217</v>
      </c>
      <c r="AR1" t="s">
        <v>30</v>
      </c>
      <c r="AS1" t="s">
        <v>31</v>
      </c>
      <c r="AT1" t="s">
        <v>218</v>
      </c>
      <c r="AU1" t="s">
        <v>30</v>
      </c>
      <c r="AV1" t="s">
        <v>31</v>
      </c>
      <c r="AX1" t="s">
        <v>99</v>
      </c>
      <c r="AY1" t="s">
        <v>30</v>
      </c>
      <c r="AZ1" t="s">
        <v>31</v>
      </c>
      <c r="BA1" t="s">
        <v>100</v>
      </c>
      <c r="BB1" t="s">
        <v>30</v>
      </c>
      <c r="BC1" t="s">
        <v>31</v>
      </c>
      <c r="BD1" t="s">
        <v>101</v>
      </c>
      <c r="BE1" t="s">
        <v>30</v>
      </c>
      <c r="BF1" t="s">
        <v>31</v>
      </c>
      <c r="BG1" t="s">
        <v>102</v>
      </c>
      <c r="BH1" t="s">
        <v>30</v>
      </c>
      <c r="BI1" t="s">
        <v>31</v>
      </c>
      <c r="BK1" t="s">
        <v>312</v>
      </c>
      <c r="BL1" t="s">
        <v>30</v>
      </c>
      <c r="BM1" t="s">
        <v>31</v>
      </c>
      <c r="BO1" t="s">
        <v>29</v>
      </c>
      <c r="BP1" t="s">
        <v>30</v>
      </c>
      <c r="BQ1" t="s">
        <v>31</v>
      </c>
      <c r="BS1" t="s">
        <v>212</v>
      </c>
      <c r="BT1" t="s">
        <v>213</v>
      </c>
      <c r="BU1" t="s">
        <v>214</v>
      </c>
      <c r="BV1" t="e">
        <v>#N/A</v>
      </c>
      <c r="BX1" t="s">
        <v>164</v>
      </c>
      <c r="BY1" t="s">
        <v>30</v>
      </c>
      <c r="BZ1" t="s">
        <v>31</v>
      </c>
      <c r="CA1" t="s">
        <v>165</v>
      </c>
      <c r="CB1" t="s">
        <v>30</v>
      </c>
      <c r="CC1" t="s">
        <v>31</v>
      </c>
      <c r="CD1" t="s">
        <v>166</v>
      </c>
      <c r="CE1" t="s">
        <v>30</v>
      </c>
      <c r="CF1" t="s">
        <v>31</v>
      </c>
      <c r="CG1" t="s">
        <v>167</v>
      </c>
      <c r="CH1" t="s">
        <v>30</v>
      </c>
      <c r="CI1" t="s">
        <v>31</v>
      </c>
      <c r="CK1" t="s">
        <v>168</v>
      </c>
      <c r="CL1" t="s">
        <v>30</v>
      </c>
      <c r="CM1" t="s">
        <v>31</v>
      </c>
      <c r="CN1" t="s">
        <v>169</v>
      </c>
      <c r="CO1" t="s">
        <v>30</v>
      </c>
      <c r="CP1" t="s">
        <v>31</v>
      </c>
      <c r="CQ1" t="s">
        <v>170</v>
      </c>
      <c r="CR1" t="s">
        <v>30</v>
      </c>
      <c r="CS1" t="s">
        <v>31</v>
      </c>
      <c r="CT1" t="s">
        <v>171</v>
      </c>
      <c r="CU1" t="s">
        <v>30</v>
      </c>
      <c r="CV1" t="s">
        <v>31</v>
      </c>
      <c r="CX1" t="s">
        <v>172</v>
      </c>
      <c r="CY1" t="s">
        <v>30</v>
      </c>
      <c r="CZ1" t="s">
        <v>31</v>
      </c>
      <c r="DA1" t="s">
        <v>173</v>
      </c>
      <c r="DB1" t="s">
        <v>30</v>
      </c>
      <c r="DC1" t="s">
        <v>31</v>
      </c>
      <c r="DD1" t="s">
        <v>174</v>
      </c>
      <c r="DE1" t="s">
        <v>30</v>
      </c>
      <c r="DF1" t="s">
        <v>31</v>
      </c>
      <c r="DG1" t="s">
        <v>175</v>
      </c>
      <c r="DH1" t="s">
        <v>30</v>
      </c>
      <c r="DI1" t="s">
        <v>31</v>
      </c>
      <c r="DK1" t="s">
        <v>188</v>
      </c>
      <c r="DL1" t="s">
        <v>30</v>
      </c>
      <c r="DM1" t="s">
        <v>31</v>
      </c>
      <c r="DN1" t="s">
        <v>189</v>
      </c>
      <c r="DO1" t="s">
        <v>30</v>
      </c>
      <c r="DP1" t="s">
        <v>31</v>
      </c>
      <c r="DQ1" t="s">
        <v>190</v>
      </c>
      <c r="DR1" t="s">
        <v>30</v>
      </c>
      <c r="DS1" t="s">
        <v>31</v>
      </c>
      <c r="DT1" t="s">
        <v>191</v>
      </c>
      <c r="DU1" t="s">
        <v>30</v>
      </c>
      <c r="DV1" t="s">
        <v>31</v>
      </c>
    </row>
    <row r="2" spans="1:126" x14ac:dyDescent="0.25">
      <c r="A2">
        <v>1</v>
      </c>
      <c r="J2" t="s">
        <v>300</v>
      </c>
      <c r="K2">
        <v>94.279176201372991</v>
      </c>
      <c r="M2" t="s">
        <v>298</v>
      </c>
      <c r="N2">
        <v>401</v>
      </c>
      <c r="R2" t="s">
        <v>236</v>
      </c>
      <c r="S2">
        <v>9.0037406483790522E-2</v>
      </c>
      <c r="T2">
        <v>2.1947348296705114E-2</v>
      </c>
      <c r="W2" t="s">
        <v>221</v>
      </c>
      <c r="X2">
        <f>AVERAGE(Coordination!AT:AT)</f>
        <v>0.64398491945027125</v>
      </c>
      <c r="Y2">
        <f>STDEV(Coordination!AT:AT)</f>
        <v>0.21416520663358529</v>
      </c>
      <c r="Z2" t="s">
        <v>224</v>
      </c>
      <c r="AA2">
        <f>AVERAGE(Coordination!AW:AW)</f>
        <v>0.36054423101509059</v>
      </c>
      <c r="AB2">
        <f>STDEV(Coordination!AW:AW)</f>
        <v>0.21495523243178619</v>
      </c>
      <c r="AC2" t="s">
        <v>227</v>
      </c>
      <c r="AD2">
        <f>AVERAGE(Coordination!AZ:AZ)</f>
        <v>0.60886198625173271</v>
      </c>
      <c r="AE2">
        <f>STDEV(Coordination!AZ:AZ)</f>
        <v>0.10703509441341252</v>
      </c>
      <c r="AF2" t="s">
        <v>230</v>
      </c>
      <c r="AG2">
        <f>AVERAGE(Coordination!BC:BC)</f>
        <v>0.59048636378660413</v>
      </c>
      <c r="AH2">
        <f>STDEV(Coordination!BC:BC)</f>
        <v>0.25787307780296082</v>
      </c>
      <c r="AK2" t="s">
        <v>315</v>
      </c>
      <c r="AL2">
        <f>AVERAGE(Coordination!BQ:BQ)</f>
        <v>0.2684809684435146</v>
      </c>
      <c r="AM2">
        <f>STDEV(Coordination!BQ:BQ)</f>
        <v>0.11256949469436951</v>
      </c>
      <c r="AN2" t="s">
        <v>318</v>
      </c>
      <c r="AO2">
        <f>AVERAGE(Coordination!BT:BT)</f>
        <v>0.2709319921949942</v>
      </c>
      <c r="AP2">
        <f>STDEV(Coordination!BT:BT)</f>
        <v>0.11325375000808059</v>
      </c>
      <c r="AQ2" t="s">
        <v>321</v>
      </c>
      <c r="AR2">
        <f>AVERAGE(Coordination!BW:BW)</f>
        <v>0.36708735965279032</v>
      </c>
      <c r="AS2">
        <f>STDEV(Coordination!BW:BW)</f>
        <v>7.4706775425189817E-2</v>
      </c>
      <c r="AT2" t="s">
        <v>324</v>
      </c>
      <c r="AU2">
        <f>AVERAGE(Coordination!BZ:BZ)</f>
        <v>0.26084189325323615</v>
      </c>
      <c r="AV2">
        <f>STDEV(Coordination!BZ:BZ)</f>
        <v>0.1302836289391382</v>
      </c>
      <c r="AX2" t="s">
        <v>103</v>
      </c>
      <c r="AY2">
        <f>AVERAGE(Cycle!$CL:$CL)</f>
        <v>8.723809523809523</v>
      </c>
      <c r="AZ2">
        <f>STDEV(Cycle!$CL:$CL)</f>
        <v>2.0262471852362083</v>
      </c>
      <c r="BA2" t="s">
        <v>104</v>
      </c>
      <c r="BB2">
        <f>AVERAGE(Cycle!$CP:$CP)</f>
        <v>9.4166666666666661</v>
      </c>
      <c r="BC2">
        <f>STDEV(Cycle!$CP:$CP)</f>
        <v>2.1097238159150717</v>
      </c>
      <c r="BD2" t="s">
        <v>105</v>
      </c>
      <c r="BE2">
        <f>AVERAGE(Cycle!$CT:$CT)</f>
        <v>9.650485436893204</v>
      </c>
      <c r="BF2">
        <f>STDEV(Cycle!$CT:$CT)</f>
        <v>1.6960666021425845</v>
      </c>
      <c r="BG2" t="s">
        <v>106</v>
      </c>
      <c r="BH2">
        <f>AVERAGE(Cycle!$CX:$CX)</f>
        <v>9.6862745098039209</v>
      </c>
      <c r="BI2">
        <f>STDEV(Cycle!$CX:$CX)</f>
        <v>1.6826452074621383</v>
      </c>
      <c r="BK2" t="s">
        <v>313</v>
      </c>
      <c r="BL2">
        <f>AVERAGE(Cycle!AO:AR)</f>
        <v>213.72843582080017</v>
      </c>
      <c r="BM2">
        <f>STDEV(Cycle!AO:AR)</f>
        <v>46.270322868970041</v>
      </c>
      <c r="BO2" t="s">
        <v>32</v>
      </c>
      <c r="BP2">
        <f>AVERAGE(Cycle!BF:BF)</f>
        <v>1.8969394056603772</v>
      </c>
      <c r="BQ2">
        <f>STDEV(Cycle!BF:BF)</f>
        <v>0.72373527023176398</v>
      </c>
      <c r="BS2" t="s">
        <v>206</v>
      </c>
      <c r="BT2">
        <v>200</v>
      </c>
      <c r="BU2">
        <v>7.7429345722028655</v>
      </c>
      <c r="BV2">
        <v>1</v>
      </c>
      <c r="BX2" t="s">
        <v>140</v>
      </c>
      <c r="BY2">
        <f>AVERAGE(Cycle!DC:DC)</f>
        <v>58.302216901874445</v>
      </c>
      <c r="BZ2">
        <f>STDEV(Cycle!DC:DC)</f>
        <v>16.613253773780215</v>
      </c>
      <c r="CA2" t="s">
        <v>143</v>
      </c>
      <c r="CB2">
        <f>AVERAGE(Cycle!DF:DF)</f>
        <v>62.900937933932383</v>
      </c>
      <c r="CC2">
        <f>STDEV(Cycle!DF:DF)</f>
        <v>18.586615075109489</v>
      </c>
      <c r="CD2" t="s">
        <v>146</v>
      </c>
      <c r="CE2">
        <f>AVERAGE(Cycle!DI:DI)</f>
        <v>43.376110416062843</v>
      </c>
      <c r="CF2">
        <f>STDEV(Cycle!DI:DI)</f>
        <v>11.969978933780954</v>
      </c>
      <c r="CG2" t="s">
        <v>149</v>
      </c>
      <c r="CH2">
        <f>AVERAGE(Cycle!DL:DL)</f>
        <v>58.39901667655112</v>
      </c>
      <c r="CI2">
        <f>STDEV(Cycle!DL:DL)</f>
        <v>19.146075409976127</v>
      </c>
      <c r="CK2" t="s">
        <v>152</v>
      </c>
      <c r="CL2">
        <f>AVERAGE(Cycle!DP:DP)</f>
        <v>33.844975130689434</v>
      </c>
      <c r="CM2">
        <f>STDEV(Cycle!DP:DP)</f>
        <v>23.054538384092265</v>
      </c>
      <c r="CN2" t="s">
        <v>155</v>
      </c>
      <c r="CO2">
        <f>AVERAGE(Cycle!DS:DS)</f>
        <v>32.999181888070787</v>
      </c>
      <c r="CP2">
        <f>STDEV(Cycle!DS:DS)</f>
        <v>21.605179845659706</v>
      </c>
      <c r="CQ2" t="s">
        <v>158</v>
      </c>
      <c r="CR2">
        <f>AVERAGE(Cycle!DV:DV)</f>
        <v>2.9680513661096182</v>
      </c>
      <c r="CS2">
        <f>STDEV(Cycle!DV:DV)</f>
        <v>5.8881535420230904</v>
      </c>
      <c r="CT2" t="s">
        <v>161</v>
      </c>
      <c r="CU2">
        <f>AVERAGE(Cycle!DY:DY)</f>
        <v>26.90132035720271</v>
      </c>
      <c r="CV2">
        <f>STDEV(Cycle!DY:DY)</f>
        <v>33.493599973608312</v>
      </c>
      <c r="CX2" t="s">
        <v>176</v>
      </c>
      <c r="CY2">
        <f>AVERAGE(Cycle!BV:BV)/200</f>
        <v>4.5151515151515158E-2</v>
      </c>
      <c r="CZ2">
        <f>STDEV(Cycle!BV:BV)/200</f>
        <v>1.4204313541706077E-2</v>
      </c>
      <c r="DA2" t="s">
        <v>177</v>
      </c>
      <c r="DB2">
        <f>AVERAGE(Cycle!BZ:BZ)/200</f>
        <v>4.56701030927835E-2</v>
      </c>
      <c r="DC2">
        <f>STDEV(Cycle!BZ:BZ)/200</f>
        <v>1.3987138176348337E-2</v>
      </c>
      <c r="DD2" t="s">
        <v>178</v>
      </c>
      <c r="DE2">
        <f>AVERAGE(Cycle!CD:CD)/200</f>
        <v>3.2010309278350517E-2</v>
      </c>
      <c r="DF2">
        <f>STDEV(Cycle!CD:CD)/200</f>
        <v>9.7001877616716189E-3</v>
      </c>
      <c r="DG2" t="s">
        <v>179</v>
      </c>
      <c r="DH2">
        <f>AVERAGE(Cycle!CH:CH)/200</f>
        <v>4.3510638297872342E-2</v>
      </c>
      <c r="DI2">
        <f>STDEV(Cycle!CH:CH)/200</f>
        <v>1.7036169417019756E-2</v>
      </c>
      <c r="DK2" t="s">
        <v>192</v>
      </c>
      <c r="DL2">
        <f>AVERAGE(Cycle!CM:CM)/200</f>
        <v>1.3523809523809525E-2</v>
      </c>
      <c r="DM2">
        <f>STDEV(Cycle!CM:CM)/200</f>
        <v>9.274754027523438E-3</v>
      </c>
      <c r="DN2" t="s">
        <v>193</v>
      </c>
      <c r="DO2">
        <f>AVERAGE(Cycle!CQ:CQ)/200</f>
        <v>1.4583333333333332E-2</v>
      </c>
      <c r="DP2">
        <f>STDEV(Cycle!CQ:CQ)/200</f>
        <v>9.9795351342298055E-3</v>
      </c>
      <c r="DQ2" t="s">
        <v>194</v>
      </c>
      <c r="DR2">
        <f>AVERAGE(Cycle!CU:CU)/200</f>
        <v>1.5048543689320387E-3</v>
      </c>
      <c r="DS2">
        <f>STDEV(Cycle!CU:CU)/200</f>
        <v>3.0385554695165208E-3</v>
      </c>
      <c r="DT2" t="s">
        <v>195</v>
      </c>
      <c r="DU2">
        <f>AVERAGE(Cycle!CY:CY)/200</f>
        <v>1.4411764705882353E-2</v>
      </c>
      <c r="DV2">
        <f>STDEV(Cycle!CY:CY)/200</f>
        <v>1.8935718744735625E-2</v>
      </c>
    </row>
    <row r="3" spans="1:126" x14ac:dyDescent="0.25">
      <c r="A3">
        <v>2</v>
      </c>
      <c r="J3" t="s">
        <v>301</v>
      </c>
      <c r="K3">
        <v>98.636363636363626</v>
      </c>
      <c r="M3" t="s">
        <v>292</v>
      </c>
      <c r="N3">
        <v>72</v>
      </c>
      <c r="O3">
        <f t="shared" ref="O3:O9" si="0" xml:space="preserve"> (N3/N$2)*100</f>
        <v>17.955112219451372</v>
      </c>
      <c r="R3" t="s">
        <v>239</v>
      </c>
      <c r="S3">
        <v>30.893682588597841</v>
      </c>
      <c r="W3" t="s">
        <v>222</v>
      </c>
      <c r="X3">
        <f>AVERAGE(Coordination!AU:AU)</f>
        <v>0.39190752521622541</v>
      </c>
      <c r="Y3">
        <f>STDEV(Coordination!AU:AU)</f>
        <v>0.10441923731251608</v>
      </c>
      <c r="Z3" t="s">
        <v>225</v>
      </c>
      <c r="AA3">
        <f>AVERAGE(Coordination!AX:AX)</f>
        <v>0.4866923977207584</v>
      </c>
      <c r="AB3">
        <f>STDEV(Coordination!AX:AX)</f>
        <v>0.22111860251260582</v>
      </c>
      <c r="AC3" t="s">
        <v>228</v>
      </c>
      <c r="AD3">
        <f>AVERAGE(Coordination!BA:BA)</f>
        <v>0.47071158328552004</v>
      </c>
      <c r="AE3">
        <f>STDEV(Coordination!BA:BA)</f>
        <v>0.22528144852131812</v>
      </c>
      <c r="AF3" t="s">
        <v>231</v>
      </c>
      <c r="AG3">
        <f>AVERAGE(Coordination!BD:BD)</f>
        <v>0.48439989624294855</v>
      </c>
      <c r="AH3">
        <f>STDEV(Coordination!BD:BD)</f>
        <v>8.4714650960493063E-2</v>
      </c>
      <c r="AK3" t="s">
        <v>316</v>
      </c>
      <c r="AL3">
        <f>AVERAGE(Coordination!BR:BR)</f>
        <v>0.36856938028783948</v>
      </c>
      <c r="AM3">
        <f>STDEV(Coordination!BR:BR)</f>
        <v>7.2500423168348579E-2</v>
      </c>
      <c r="AN3" t="s">
        <v>319</v>
      </c>
      <c r="AO3">
        <f>AVERAGE(Coordination!BU:BU)</f>
        <v>0.33128339155330949</v>
      </c>
      <c r="AP3">
        <f>STDEV(Coordination!BU:BU)</f>
        <v>0.14251514278216201</v>
      </c>
      <c r="AQ3" t="s">
        <v>322</v>
      </c>
      <c r="AR3">
        <f>AVERAGE(Coordination!BX:BX)</f>
        <v>0.32551040176492085</v>
      </c>
      <c r="AS3">
        <f>STDEV(Coordination!BX:BX)</f>
        <v>0.14441158455489181</v>
      </c>
      <c r="AT3" t="s">
        <v>325</v>
      </c>
      <c r="AU3">
        <f>AVERAGE(Coordination!CA:CA)</f>
        <v>0.43437902660162236</v>
      </c>
      <c r="AV3">
        <f>STDEV(Coordination!CA:CA)</f>
        <v>5.5417121874128117E-2</v>
      </c>
      <c r="AX3" t="s">
        <v>107</v>
      </c>
      <c r="AY3">
        <f>AVERAGE(Cycle!$BU:$BU)</f>
        <v>15.484848484848484</v>
      </c>
      <c r="AZ3">
        <f>STDEV(Cycle!$BU:$BU)</f>
        <v>1.8034187282663889</v>
      </c>
      <c r="BA3" t="s">
        <v>108</v>
      </c>
      <c r="BB3">
        <f>AVERAGE(Cycle!$BY:$BY)</f>
        <v>14.68041237113402</v>
      </c>
      <c r="BC3">
        <f>STDEV(Cycle!$BY:$BY)</f>
        <v>2.1289003017627124</v>
      </c>
      <c r="BD3" t="s">
        <v>109</v>
      </c>
      <c r="BE3">
        <f>AVERAGE(Cycle!$CC:$CC)</f>
        <v>14.68041237113402</v>
      </c>
      <c r="BF3">
        <f>STDEV(Cycle!$CC:$CC)</f>
        <v>1.6554606090688779</v>
      </c>
      <c r="BG3" t="s">
        <v>110</v>
      </c>
      <c r="BH3">
        <f>AVERAGE(Cycle!$CG:$CG)</f>
        <v>14.627659574468085</v>
      </c>
      <c r="BI3">
        <f>STDEV(Cycle!$CG:$CG)</f>
        <v>1.6262896788160051</v>
      </c>
      <c r="BK3" t="s">
        <v>309</v>
      </c>
      <c r="BL3">
        <v>210.67675655759717</v>
      </c>
      <c r="BO3" t="s">
        <v>33</v>
      </c>
      <c r="BP3">
        <f>AVERAGE(Cycle!BG:BG)</f>
        <v>3.0989024056603762</v>
      </c>
      <c r="BQ3">
        <f>STDEV(Cycle!BG:BG)</f>
        <v>0.68123806122912967</v>
      </c>
      <c r="BS3" t="s">
        <v>207</v>
      </c>
      <c r="BT3">
        <v>847</v>
      </c>
      <c r="BU3">
        <v>32.791327913279133</v>
      </c>
      <c r="BV3">
        <v>4.2350000000000003</v>
      </c>
      <c r="BX3" t="s">
        <v>141</v>
      </c>
      <c r="BY3">
        <f>AVERAGE(Cycle!DD:DD)</f>
        <v>39.968229663440283</v>
      </c>
      <c r="BZ3">
        <f>STDEV(Cycle!DD:DD)</f>
        <v>10.308131137536801</v>
      </c>
      <c r="CA3" t="s">
        <v>144</v>
      </c>
      <c r="CB3">
        <f>AVERAGE(Cycle!DG:DG)</f>
        <v>51.305554198655273</v>
      </c>
      <c r="CC3">
        <f>STDEV(Cycle!DG:DG)</f>
        <v>20.157632840116811</v>
      </c>
      <c r="CD3" t="s">
        <v>147</v>
      </c>
      <c r="CE3">
        <f>AVERAGE(Cycle!DJ:DJ)</f>
        <v>52.73190093962652</v>
      </c>
      <c r="CF3">
        <f>STDEV(Cycle!DJ:DJ)</f>
        <v>19.090117894896498</v>
      </c>
      <c r="CG3" t="s">
        <v>150</v>
      </c>
      <c r="CH3">
        <f>AVERAGE(Cycle!DM:DM)</f>
        <v>39.243950059813642</v>
      </c>
      <c r="CI3">
        <f>STDEV(Cycle!DM:DM)</f>
        <v>10.529734439392611</v>
      </c>
      <c r="CK3" t="s">
        <v>153</v>
      </c>
      <c r="CL3">
        <f>AVERAGE(Cycle!DQ:DQ)</f>
        <v>3.3577930006501431</v>
      </c>
      <c r="CM3">
        <f>STDEV(Cycle!DQ:DQ)</f>
        <v>6.4955103241959513</v>
      </c>
      <c r="CN3" t="s">
        <v>156</v>
      </c>
      <c r="CO3">
        <f>AVERAGE(Cycle!DT:DT)</f>
        <v>24.521327437994099</v>
      </c>
      <c r="CP3">
        <f>STDEV(Cycle!DT:DT)</f>
        <v>31.060818236368497</v>
      </c>
      <c r="CQ3" t="s">
        <v>159</v>
      </c>
      <c r="CR3">
        <f>AVERAGE(Cycle!DW:DW)</f>
        <v>26.824666703307471</v>
      </c>
      <c r="CS3">
        <f>STDEV(Cycle!DW:DW)</f>
        <v>33.301853116738194</v>
      </c>
      <c r="CT3" t="s">
        <v>162</v>
      </c>
      <c r="CU3">
        <f>AVERAGE(Cycle!DZ:DZ)</f>
        <v>4.2398043133337247</v>
      </c>
      <c r="CV3">
        <f>STDEV(Cycle!DZ:DZ)</f>
        <v>9.9702219683038589</v>
      </c>
      <c r="CX3" t="s">
        <v>180</v>
      </c>
      <c r="CY3">
        <f>AVERAGE(Cycle!BW:BW)/200</f>
        <v>3.1363636363636364E-2</v>
      </c>
      <c r="CZ3">
        <f>STDEV(Cycle!BW:BW)/200</f>
        <v>1.0147337587333794E-2</v>
      </c>
      <c r="DA3" t="s">
        <v>181</v>
      </c>
      <c r="DB3">
        <f>AVERAGE(Cycle!CA:CA)/200</f>
        <v>3.860824742268041E-2</v>
      </c>
      <c r="DC3">
        <f>STDEV(Cycle!CA:CA)/200</f>
        <v>1.8153601973294745E-2</v>
      </c>
      <c r="DD3" t="s">
        <v>182</v>
      </c>
      <c r="DE3">
        <f>AVERAGE(Cycle!CE:CE)/200</f>
        <v>3.9536082474226804E-2</v>
      </c>
      <c r="DF3">
        <f>STDEV(Cycle!CE:CE)/200</f>
        <v>1.7140389590859961E-2</v>
      </c>
      <c r="DG3" t="s">
        <v>183</v>
      </c>
      <c r="DH3">
        <f>AVERAGE(Cycle!CI:CI)/200</f>
        <v>2.898936170212766E-2</v>
      </c>
      <c r="DI3">
        <f>STDEV(Cycle!CI:CI)/200</f>
        <v>8.9976038397460052E-3</v>
      </c>
      <c r="DK3" t="s">
        <v>196</v>
      </c>
      <c r="DL3">
        <f>AVERAGE(Cycle!CN:CN)/200</f>
        <v>1.5238095238095239E-3</v>
      </c>
      <c r="DM3">
        <f>STDEV(Cycle!CN:CN)/200</f>
        <v>3.0321838984697469E-3</v>
      </c>
      <c r="DN3" t="s">
        <v>197</v>
      </c>
      <c r="DO3">
        <f>AVERAGE(Cycle!CR:CR)/200</f>
        <v>1.3611111111111112E-2</v>
      </c>
      <c r="DP3">
        <f>STDEV(Cycle!CR:CR)/200</f>
        <v>1.8378590415746847E-2</v>
      </c>
      <c r="DQ3" t="s">
        <v>198</v>
      </c>
      <c r="DR3">
        <f>AVERAGE(Cycle!CV:CV)/200</f>
        <v>1.4417475728155341E-2</v>
      </c>
      <c r="DS3">
        <f>STDEV(Cycle!CV:CV)/200</f>
        <v>1.8790654890467239E-2</v>
      </c>
      <c r="DT3" t="s">
        <v>199</v>
      </c>
      <c r="DU3">
        <f>AVERAGE(Cycle!CZ:CZ)/200</f>
        <v>2.3039215686274507E-3</v>
      </c>
      <c r="DV3">
        <f>STDEV(Cycle!CZ:CZ)/200</f>
        <v>5.6582354169291658E-3</v>
      </c>
    </row>
    <row r="4" spans="1:126" x14ac:dyDescent="0.25">
      <c r="A4">
        <v>3</v>
      </c>
      <c r="F4" t="s">
        <v>22</v>
      </c>
      <c r="J4" t="s">
        <v>302</v>
      </c>
      <c r="K4">
        <v>0</v>
      </c>
      <c r="M4" t="s">
        <v>293</v>
      </c>
      <c r="N4">
        <v>0</v>
      </c>
      <c r="O4">
        <f t="shared" si="0"/>
        <v>0</v>
      </c>
      <c r="W4" t="s">
        <v>223</v>
      </c>
      <c r="X4">
        <f>AVERAGE(Coordination!AV:AV)</f>
        <v>0.347966587400312</v>
      </c>
      <c r="Y4">
        <f>STDEV(Coordination!AV:AV)</f>
        <v>0.2335121262051589</v>
      </c>
      <c r="Z4" t="s">
        <v>226</v>
      </c>
      <c r="AA4">
        <f>AVERAGE(Coordination!AY:AY)</f>
        <v>0.51887900057502157</v>
      </c>
      <c r="AB4">
        <f>STDEV(Coordination!AY:AY)</f>
        <v>8.2968225461907422E-2</v>
      </c>
      <c r="AC4" t="s">
        <v>229</v>
      </c>
      <c r="AD4">
        <f>AVERAGE(Coordination!BB:BB)</f>
        <v>0.39790278439672211</v>
      </c>
      <c r="AE4">
        <f>STDEV(Coordination!BB:BB)</f>
        <v>0.39860220938288948</v>
      </c>
      <c r="AF4" t="s">
        <v>232</v>
      </c>
      <c r="AG4">
        <f>AVERAGE(Coordination!BE:BE)</f>
        <v>0.30505257025037258</v>
      </c>
      <c r="AH4">
        <f>STDEV(Coordination!BE:BE)</f>
        <v>0.35634795587929341</v>
      </c>
      <c r="AK4" t="s">
        <v>317</v>
      </c>
      <c r="AL4">
        <f>AVERAGE(Coordination!BS:BS)</f>
        <v>0.2555437112538026</v>
      </c>
      <c r="AM4">
        <f>STDEV(Coordination!BS:BS)</f>
        <v>0.13235084940561653</v>
      </c>
      <c r="AN4" t="s">
        <v>320</v>
      </c>
      <c r="AO4">
        <f>AVERAGE(Coordination!BV:BV)</f>
        <v>0.43353987188942211</v>
      </c>
      <c r="AP4">
        <f>STDEV(Coordination!BV:BV)</f>
        <v>5.2734213396608762E-2</v>
      </c>
      <c r="AQ4" t="s">
        <v>323</v>
      </c>
      <c r="AR4">
        <f>AVERAGE(Coordination!BY:BY)</f>
        <v>0.12015567405472147</v>
      </c>
      <c r="AS4">
        <f>STDEV(Coordination!BY:BY)</f>
        <v>0.15381792537962613</v>
      </c>
      <c r="AT4" t="s">
        <v>326</v>
      </c>
      <c r="AU4">
        <f>AVERAGE(Coordination!CB:CB)</f>
        <v>0.12732474689684217</v>
      </c>
      <c r="AV4">
        <f>STDEV(Coordination!CB:CB)</f>
        <v>0.15809150693195143</v>
      </c>
      <c r="AX4" t="s">
        <v>112</v>
      </c>
      <c r="AY4">
        <f>AVERAGE(Cycle!$K$2:$K$127)</f>
        <v>7.7424242424242479E-2</v>
      </c>
      <c r="AZ4">
        <f>STDEV(Cycle!$K$2:$K$127)</f>
        <v>9.0170936413315143E-3</v>
      </c>
      <c r="BA4" t="s">
        <v>113</v>
      </c>
      <c r="BB4">
        <f>AVERAGE(Cycle!$L$2:$L$126)</f>
        <v>7.3402061855670137E-2</v>
      </c>
      <c r="BC4">
        <f>STDEV(Cycle!$L$2:$L$126)</f>
        <v>1.0644501508813265E-2</v>
      </c>
      <c r="BD4" t="s">
        <v>114</v>
      </c>
      <c r="BE4">
        <f>AVERAGE(Cycle!$M$2:$M$126)</f>
        <v>7.340206185567015E-2</v>
      </c>
      <c r="BF4">
        <f>STDEV(Cycle!$M$2:$M$126)</f>
        <v>8.2773030453443808E-3</v>
      </c>
      <c r="BG4" t="s">
        <v>115</v>
      </c>
      <c r="BH4">
        <f>AVERAGE(Cycle!$N$2:$N$126)</f>
        <v>7.3138297872340483E-2</v>
      </c>
      <c r="BI4">
        <f>STDEV(Cycle!$N$2:$N$126)</f>
        <v>8.1314483940800372E-3</v>
      </c>
      <c r="BO4" t="s">
        <v>36</v>
      </c>
      <c r="BS4" t="s">
        <v>208</v>
      </c>
      <c r="BT4">
        <v>1463</v>
      </c>
      <c r="BU4">
        <v>56.639566395663955</v>
      </c>
      <c r="BV4">
        <v>7.3150000000000004</v>
      </c>
      <c r="BX4" t="s">
        <v>142</v>
      </c>
      <c r="BY4">
        <f>AVERAGE(Cycle!DE:DE)</f>
        <v>54.283323871230813</v>
      </c>
      <c r="BZ4">
        <f>STDEV(Cycle!DE:DE)</f>
        <v>19.889586561266928</v>
      </c>
      <c r="CA4" t="s">
        <v>145</v>
      </c>
      <c r="CB4">
        <f>AVERAGE(Cycle!DH:DH)</f>
        <v>37.615135920009692</v>
      </c>
      <c r="CC4">
        <f>STDEV(Cycle!DH:DH)</f>
        <v>9.4507937156949069</v>
      </c>
      <c r="CD4" t="s">
        <v>148</v>
      </c>
      <c r="CE4">
        <f>AVERAGE(Cycle!DK:DK)</f>
        <v>81.27620397185683</v>
      </c>
      <c r="CF4">
        <f>STDEV(Cycle!DK:DK)</f>
        <v>23.244778058616451</v>
      </c>
      <c r="CG4" t="s">
        <v>151</v>
      </c>
      <c r="CH4">
        <f>AVERAGE(Cycle!DN:DN)</f>
        <v>81.612619406737039</v>
      </c>
      <c r="CI4">
        <f>STDEV(Cycle!DN:DN)</f>
        <v>23.135835305599695</v>
      </c>
      <c r="CK4" t="s">
        <v>154</v>
      </c>
      <c r="CL4">
        <f>AVERAGE(Cycle!DR:DR)</f>
        <v>27.892573035430182</v>
      </c>
      <c r="CM4">
        <f>STDEV(Cycle!DR:DR)</f>
        <v>33.909710719020453</v>
      </c>
      <c r="CN4" t="s">
        <v>157</v>
      </c>
      <c r="CO4">
        <f>AVERAGE(Cycle!DU:DU)</f>
        <v>3.3773402523402525</v>
      </c>
      <c r="CP4">
        <f>STDEV(Cycle!DU:DU)</f>
        <v>8.1080594932610826</v>
      </c>
      <c r="CQ4" t="s">
        <v>160</v>
      </c>
      <c r="CR4">
        <f>AVERAGE(Cycle!DX:DX)</f>
        <v>69.377911732280651</v>
      </c>
      <c r="CS4">
        <f>STDEV(Cycle!DX:DX)</f>
        <v>36.400437278941851</v>
      </c>
      <c r="CT4" t="s">
        <v>163</v>
      </c>
      <c r="CU4">
        <f>AVERAGE(Cycle!EA:EA)</f>
        <v>70.264680852916129</v>
      </c>
      <c r="CV4">
        <f>STDEV(Cycle!EA:EA)</f>
        <v>36.437419882093849</v>
      </c>
      <c r="CX4" t="s">
        <v>184</v>
      </c>
      <c r="CY4">
        <f>AVERAGE(Cycle!BX:BX)/200</f>
        <v>4.2525252525252528E-2</v>
      </c>
      <c r="CZ4">
        <f>STDEV(Cycle!BX:BX)/200</f>
        <v>1.7458021625265368E-2</v>
      </c>
      <c r="DA4" t="s">
        <v>185</v>
      </c>
      <c r="DB4">
        <f>AVERAGE(Cycle!CB:CB)/200</f>
        <v>2.7989690721649484E-2</v>
      </c>
      <c r="DC4">
        <f>STDEV(Cycle!CB:CB)/200</f>
        <v>9.5650131178695811E-3</v>
      </c>
      <c r="DD4" t="s">
        <v>186</v>
      </c>
      <c r="DE4">
        <f>AVERAGE(Cycle!CF:CF)/200</f>
        <v>5.8917525773195881E-2</v>
      </c>
      <c r="DF4">
        <f>STDEV(Cycle!CF:CF)/200</f>
        <v>1.6317596651501703E-2</v>
      </c>
      <c r="DG4" t="s">
        <v>187</v>
      </c>
      <c r="DH4">
        <f>AVERAGE(Cycle!CJ:CJ)/200</f>
        <v>5.9042553191489357E-2</v>
      </c>
      <c r="DI4">
        <f>STDEV(Cycle!CJ:CJ)/200</f>
        <v>1.6514519446562886E-2</v>
      </c>
      <c r="DK4" t="s">
        <v>200</v>
      </c>
      <c r="DL4">
        <f>AVERAGE(Cycle!CO:CO)/200</f>
        <v>1.4333333333333333E-2</v>
      </c>
      <c r="DM4">
        <f>STDEV(Cycle!CO:CO)/200</f>
        <v>1.8747649425310868E-2</v>
      </c>
      <c r="DN4" t="s">
        <v>201</v>
      </c>
      <c r="DO4">
        <f>AVERAGE(Cycle!CS:CS)/200</f>
        <v>1.9907407407407408E-3</v>
      </c>
      <c r="DP4">
        <f>STDEV(Cycle!CS:CS)/200</f>
        <v>5.423202782317638E-3</v>
      </c>
      <c r="DQ4" t="s">
        <v>202</v>
      </c>
      <c r="DR4">
        <f>AVERAGE(Cycle!CW:CW)/200</f>
        <v>3.2330097087378641E-2</v>
      </c>
      <c r="DS4">
        <f>STDEV(Cycle!CW:CW)/200</f>
        <v>1.7190049760684098E-2</v>
      </c>
      <c r="DT4" t="s">
        <v>203</v>
      </c>
      <c r="DU4">
        <f>AVERAGE(Cycle!DA:DA)/200</f>
        <v>3.2647058823529411E-2</v>
      </c>
      <c r="DV4">
        <f>STDEV(Cycle!DA:DA)/200</f>
        <v>1.6969773395234668E-2</v>
      </c>
    </row>
    <row r="5" spans="1:126" x14ac:dyDescent="0.25">
      <c r="A5">
        <v>4</v>
      </c>
      <c r="B5" s="2">
        <v>1</v>
      </c>
      <c r="E5" s="3">
        <v>4</v>
      </c>
      <c r="J5" t="s">
        <v>303</v>
      </c>
      <c r="K5">
        <v>0</v>
      </c>
      <c r="M5" t="s">
        <v>294</v>
      </c>
      <c r="N5">
        <v>3</v>
      </c>
      <c r="O5">
        <f t="shared" si="0"/>
        <v>0.74812967581047385</v>
      </c>
      <c r="AX5" t="s">
        <v>116</v>
      </c>
      <c r="AY5">
        <f>AVERAGE(Cycle!$P$2:$P$127)</f>
        <v>4.3619047619047634E-2</v>
      </c>
      <c r="AZ5">
        <f>STDEV(Cycle!$P$2:$P$127)</f>
        <v>1.0131235926181016E-2</v>
      </c>
      <c r="BA5" t="s">
        <v>117</v>
      </c>
      <c r="BB5">
        <f>AVERAGE(Cycle!$Q$2:$Q$127)</f>
        <v>4.7083333333333331E-2</v>
      </c>
      <c r="BC5">
        <f>STDEV(Cycle!$Q$2:$Q$127)</f>
        <v>1.0548619079575326E-2</v>
      </c>
      <c r="BD5" t="s">
        <v>118</v>
      </c>
      <c r="BE5">
        <f>AVERAGE(Cycle!$R$2:$R$127)</f>
        <v>4.8252427184465985E-2</v>
      </c>
      <c r="BF5">
        <f>STDEV(Cycle!$R$2:$R$127)</f>
        <v>8.4803330107130637E-3</v>
      </c>
      <c r="BG5" t="s">
        <v>119</v>
      </c>
      <c r="BH5">
        <f>AVERAGE(Cycle!$S$2:$S$127)</f>
        <v>4.8431372549019594E-2</v>
      </c>
      <c r="BI5">
        <f>STDEV(Cycle!$S$2:$S$127)</f>
        <v>8.4132260373106938E-3</v>
      </c>
      <c r="BO5" t="s">
        <v>32</v>
      </c>
      <c r="BP5">
        <f>AVERAGE(Cycle!BI:BI)</f>
        <v>2.6593504166666668</v>
      </c>
      <c r="BQ5">
        <f>STDEV(Cycle!BI:BI)</f>
        <v>0.60009186477355159</v>
      </c>
      <c r="BS5" t="s">
        <v>209</v>
      </c>
      <c r="BT5">
        <v>73</v>
      </c>
      <c r="BU5">
        <v>2.8261711188540457</v>
      </c>
      <c r="BV5">
        <v>0.36499999999999999</v>
      </c>
    </row>
    <row r="6" spans="1:126" x14ac:dyDescent="0.25">
      <c r="A6">
        <v>5</v>
      </c>
      <c r="B6" s="2">
        <v>1</v>
      </c>
      <c r="E6" s="3">
        <v>4</v>
      </c>
      <c r="J6" t="s">
        <v>304</v>
      </c>
      <c r="K6">
        <v>0</v>
      </c>
      <c r="M6" t="s">
        <v>295</v>
      </c>
      <c r="N6">
        <v>136</v>
      </c>
      <c r="O6">
        <f t="shared" si="0"/>
        <v>33.915211970074814</v>
      </c>
      <c r="AX6" t="s">
        <v>120</v>
      </c>
      <c r="AY6">
        <f>AVERAGE(Cycle!$U$2:$U$127)</f>
        <v>0.12035353535353539</v>
      </c>
      <c r="AZ6">
        <f>STDEV(Cycle!$U$2:$U$127)</f>
        <v>1.3762795998642954E-2</v>
      </c>
      <c r="BA6" t="s">
        <v>121</v>
      </c>
      <c r="BB6">
        <f>AVERAGE(Cycle!$V$2:$V$126)</f>
        <v>0.11902061855670101</v>
      </c>
      <c r="BC6">
        <f>STDEV(Cycle!$V$2:$V$126)</f>
        <v>1.6050687538131707E-2</v>
      </c>
      <c r="BD6" t="s">
        <v>122</v>
      </c>
      <c r="BE6">
        <f>AVERAGE(Cycle!$W$2:$W$126)</f>
        <v>0.12108247422680415</v>
      </c>
      <c r="BF6">
        <f>STDEV(Cycle!$W$2:$W$126)</f>
        <v>1.2081037227038903E-2</v>
      </c>
      <c r="BG6" t="s">
        <v>123</v>
      </c>
      <c r="BH6">
        <f>AVERAGE(Cycle!$X$2:$X$126)</f>
        <v>0.12095744680851067</v>
      </c>
      <c r="BI6">
        <f>STDEV(Cycle!$X$2:$X$126)</f>
        <v>1.2470968345546743E-2</v>
      </c>
      <c r="BO6" t="s">
        <v>33</v>
      </c>
      <c r="BP6">
        <f>AVERAGE(Cycle!BJ:BJ)</f>
        <v>2.6801730416666665</v>
      </c>
      <c r="BQ6">
        <f>STDEV(Cycle!BJ:BJ)</f>
        <v>0.40798971438246473</v>
      </c>
      <c r="BS6" t="s">
        <v>210</v>
      </c>
      <c r="BT6">
        <v>0</v>
      </c>
      <c r="BU6">
        <v>0</v>
      </c>
      <c r="BV6">
        <v>0</v>
      </c>
    </row>
    <row r="7" spans="1:126" x14ac:dyDescent="0.25">
      <c r="A7">
        <v>6</v>
      </c>
      <c r="B7" s="2">
        <v>1</v>
      </c>
      <c r="E7" s="3">
        <v>4</v>
      </c>
      <c r="M7" t="s">
        <v>296</v>
      </c>
      <c r="N7">
        <v>19</v>
      </c>
      <c r="O7">
        <f t="shared" si="0"/>
        <v>4.7381546134663344</v>
      </c>
      <c r="AX7" t="s">
        <v>23</v>
      </c>
      <c r="AY7">
        <f>AVERAGE(Cycle!Z:Z)</f>
        <v>25.173173871993153</v>
      </c>
      <c r="AZ7">
        <f>STDEV(Cycle!Z:Z)</f>
        <v>4.6030121512569977</v>
      </c>
      <c r="BA7" t="s">
        <v>24</v>
      </c>
      <c r="BB7">
        <f>AVERAGE(Cycle!AA:AA)</f>
        <v>25.107037832787157</v>
      </c>
      <c r="BC7">
        <f>STDEV(Cycle!AA:AA)</f>
        <v>4.3500272133985591</v>
      </c>
      <c r="BD7" t="s">
        <v>25</v>
      </c>
      <c r="BE7">
        <f>AVERAGE(Cycle!AB:AB)</f>
        <v>25.466234209647038</v>
      </c>
      <c r="BF7">
        <f>STDEV(Cycle!AB:AB)</f>
        <v>4.8840341305427524</v>
      </c>
      <c r="BG7" t="s">
        <v>26</v>
      </c>
      <c r="BH7">
        <f>AVERAGE(Cycle!AC:AC)</f>
        <v>25.686365268368334</v>
      </c>
      <c r="BI7">
        <f>STDEV(Cycle!AC:AC)</f>
        <v>4.7558780538940271</v>
      </c>
      <c r="BO7" t="s">
        <v>39</v>
      </c>
      <c r="BS7" t="s">
        <v>211</v>
      </c>
      <c r="BT7">
        <v>2583</v>
      </c>
    </row>
    <row r="8" spans="1:126" x14ac:dyDescent="0.25">
      <c r="A8">
        <v>7</v>
      </c>
      <c r="B8" s="2">
        <v>1</v>
      </c>
      <c r="E8" s="3">
        <v>4</v>
      </c>
      <c r="M8" t="s">
        <v>297</v>
      </c>
      <c r="N8">
        <v>144</v>
      </c>
      <c r="O8">
        <f t="shared" si="0"/>
        <v>35.910224438902745</v>
      </c>
      <c r="AX8" t="s">
        <v>136</v>
      </c>
      <c r="AY8">
        <f>AVERAGE(Cycle!$AJ$2:$AJ$127)</f>
        <v>8.4138018040957228</v>
      </c>
      <c r="AZ8">
        <f>STDEV(Cycle!$AJ$2:$AJ$127)</f>
        <v>0.93465539480411308</v>
      </c>
      <c r="BA8" t="s">
        <v>137</v>
      </c>
      <c r="BB8">
        <f>AVERAGE(Cycle!$AK$2:$AK$126)</f>
        <v>8.5507658820848569</v>
      </c>
      <c r="BC8">
        <f>STDEV(Cycle!$AK$2:$AK$126)</f>
        <v>1.1359083757699968</v>
      </c>
      <c r="BD8" t="s">
        <v>138</v>
      </c>
      <c r="BE8">
        <f>AVERAGE(Cycle!$AL$2:$AL$126)</f>
        <v>8.3352850513274301</v>
      </c>
      <c r="BF8">
        <f>STDEV(Cycle!$AL$2:$AL$126)</f>
        <v>0.78203726678884922</v>
      </c>
      <c r="BG8" t="s">
        <v>139</v>
      </c>
      <c r="BH8">
        <f>AVERAGE(Cycle!$AM$2:$AM$126)</f>
        <v>8.3556138259796562</v>
      </c>
      <c r="BI8">
        <f>STDEV(Cycle!$AM$2:$AM$126)</f>
        <v>0.87643949130030352</v>
      </c>
      <c r="BO8" t="s">
        <v>40</v>
      </c>
      <c r="BP8">
        <f>AVERAGE(Cycle!BL:BL)</f>
        <v>1.6704798669585386</v>
      </c>
      <c r="BQ8">
        <f>STDEV(Cycle!BL:BL)</f>
        <v>1.6425794795104975</v>
      </c>
    </row>
    <row r="9" spans="1:126" x14ac:dyDescent="0.25">
      <c r="A9">
        <v>8</v>
      </c>
      <c r="B9" s="2">
        <v>1</v>
      </c>
      <c r="E9" s="3">
        <v>4</v>
      </c>
      <c r="M9" t="s">
        <v>288</v>
      </c>
      <c r="N9">
        <v>27</v>
      </c>
      <c r="O9">
        <f t="shared" si="0"/>
        <v>6.7331670822942637</v>
      </c>
      <c r="AX9" t="s">
        <v>128</v>
      </c>
      <c r="AY9">
        <v>8.1081081081081088</v>
      </c>
      <c r="BA9" t="s">
        <v>129</v>
      </c>
      <c r="BB9">
        <v>8.0808080808080813</v>
      </c>
      <c r="BD9" t="s">
        <v>130</v>
      </c>
      <c r="BE9">
        <v>8.1818181818181817</v>
      </c>
      <c r="BG9" t="s">
        <v>131</v>
      </c>
      <c r="BH9">
        <v>7.8602620087336241</v>
      </c>
      <c r="BO9" t="s">
        <v>41</v>
      </c>
      <c r="BP9">
        <f>AVERAGE(Cycle!BM:BM)</f>
        <v>3.9402277948974853</v>
      </c>
      <c r="BQ9">
        <f>STDEV(Cycle!BM:BM)</f>
        <v>2.6072906075793316</v>
      </c>
    </row>
    <row r="10" spans="1:126" x14ac:dyDescent="0.25">
      <c r="A10">
        <v>9</v>
      </c>
      <c r="B10" s="2">
        <v>1</v>
      </c>
      <c r="E10" s="3">
        <v>4</v>
      </c>
      <c r="AX10" t="s">
        <v>91</v>
      </c>
      <c r="AY10">
        <f>AVERAGE(Cycle!$AV$2:$AV$125)</f>
        <v>64.557592317471077</v>
      </c>
      <c r="AZ10">
        <f>STDEV(Cycle!$AV$2:$AV$125)</f>
        <v>5.581051568798447</v>
      </c>
      <c r="BA10" t="s">
        <v>92</v>
      </c>
      <c r="BB10">
        <f>AVERAGE(Cycle!$AW$2:$AW$125)</f>
        <v>61.752760449659661</v>
      </c>
      <c r="BC10">
        <f>STDEV(Cycle!$AW$2:$AW$125)</f>
        <v>4.6870232845860995</v>
      </c>
      <c r="BD10" t="s">
        <v>93</v>
      </c>
      <c r="BE10">
        <f>AVERAGE(Cycle!$AX$2:$AX$125)</f>
        <v>60.704668995205481</v>
      </c>
      <c r="BF10">
        <f>STDEV(Cycle!$AX$2:$AX$125)</f>
        <v>4.5197004984506597</v>
      </c>
      <c r="BG10" t="s">
        <v>94</v>
      </c>
      <c r="BH10">
        <f>AVERAGE(Cycle!$AY$2:$AY$125)</f>
        <v>60.566151662781763</v>
      </c>
      <c r="BI10">
        <f>STDEV(Cycle!$AY$2:$AY$125)</f>
        <v>4.483056136689183</v>
      </c>
      <c r="BO10" t="s">
        <v>329</v>
      </c>
    </row>
    <row r="11" spans="1:126" x14ac:dyDescent="0.25">
      <c r="A11">
        <v>10</v>
      </c>
      <c r="B11" s="2">
        <v>1</v>
      </c>
      <c r="E11" s="3">
        <v>4</v>
      </c>
      <c r="AX11" t="s">
        <v>95</v>
      </c>
      <c r="AY11">
        <f>AVERAGE(Cycle!$BA$2:$BA$125)</f>
        <v>35.44240768252893</v>
      </c>
      <c r="AZ11">
        <f>STDEV(Cycle!$BA$2:$BA$125)</f>
        <v>5.5810515687983155</v>
      </c>
      <c r="BA11" t="s">
        <v>96</v>
      </c>
      <c r="BB11">
        <f>AVERAGE(Cycle!$BB$2:$BB$125)</f>
        <v>38.24723955034036</v>
      </c>
      <c r="BC11">
        <f>STDEV(Cycle!$BB$2:$BB$125)</f>
        <v>4.6870232845860276</v>
      </c>
      <c r="BD11" t="s">
        <v>97</v>
      </c>
      <c r="BE11">
        <f>AVERAGE(Cycle!$BC$2:$BC$125)</f>
        <v>39.295331004794519</v>
      </c>
      <c r="BF11">
        <f>STDEV(Cycle!$BC$2:$BC$125)</f>
        <v>4.5197004984506757</v>
      </c>
      <c r="BG11" t="s">
        <v>98</v>
      </c>
      <c r="BH11">
        <f>AVERAGE(Cycle!$BD$2:$BD$125)</f>
        <v>39.433848337218265</v>
      </c>
      <c r="BI11">
        <f>STDEV(Cycle!$BD$2:$BD$125)</f>
        <v>4.4830561366890667</v>
      </c>
      <c r="BO11" t="s">
        <v>330</v>
      </c>
      <c r="BP11" t="e">
        <f>AVERAGE(Cycle!$BR:$BR)</f>
        <v>#DIV/0!</v>
      </c>
      <c r="BQ11" t="e">
        <f>STDEV(Cycle!$BR:$BR)</f>
        <v>#DIV/0!</v>
      </c>
    </row>
    <row r="12" spans="1:126" x14ac:dyDescent="0.25">
      <c r="A12">
        <v>11</v>
      </c>
      <c r="B12" s="2">
        <v>1</v>
      </c>
      <c r="E12" s="3">
        <v>4</v>
      </c>
      <c r="BO12" t="s">
        <v>331</v>
      </c>
      <c r="BP12" t="e">
        <f>AVERAGE(Cycle!$BS:$BS)</f>
        <v>#DIV/0!</v>
      </c>
      <c r="BQ12" t="e">
        <f>STDEV(Cycle!$BS:$BS)</f>
        <v>#DIV/0!</v>
      </c>
    </row>
    <row r="13" spans="1:126" x14ac:dyDescent="0.25">
      <c r="A13">
        <v>12</v>
      </c>
      <c r="B13" s="2">
        <v>1</v>
      </c>
      <c r="E13" s="3">
        <v>4</v>
      </c>
      <c r="BO13" t="s">
        <v>44</v>
      </c>
    </row>
    <row r="14" spans="1:126" x14ac:dyDescent="0.25">
      <c r="A14">
        <v>13</v>
      </c>
      <c r="B14" s="2">
        <v>1</v>
      </c>
      <c r="E14" s="3">
        <v>4</v>
      </c>
      <c r="BO14" t="s">
        <v>45</v>
      </c>
      <c r="BP14">
        <f>AVERAGE(Cycle!BO:BO)</f>
        <v>5.1860930406996699</v>
      </c>
      <c r="BQ14">
        <f>STDEV(Cycle!BO:BO)</f>
        <v>3.0264363581348759</v>
      </c>
    </row>
    <row r="15" spans="1:126" x14ac:dyDescent="0.25">
      <c r="A15">
        <v>14</v>
      </c>
      <c r="B15" s="2">
        <v>1</v>
      </c>
      <c r="E15" s="3">
        <v>4</v>
      </c>
      <c r="BO15" t="s">
        <v>46</v>
      </c>
      <c r="BP15">
        <f>AVERAGE(Cycle!BP:BP)</f>
        <v>6.6319273862710686</v>
      </c>
      <c r="BQ15">
        <f>STDEV(Cycle!BP:BP)</f>
        <v>2.6373914698223691</v>
      </c>
    </row>
    <row r="16" spans="1:126" x14ac:dyDescent="0.25">
      <c r="A16">
        <v>15</v>
      </c>
      <c r="E16" s="3">
        <v>4</v>
      </c>
    </row>
    <row r="17" spans="1:4" x14ac:dyDescent="0.25">
      <c r="A17">
        <v>16</v>
      </c>
      <c r="D17" s="4">
        <v>3</v>
      </c>
    </row>
    <row r="18" spans="1:4" x14ac:dyDescent="0.25">
      <c r="A18">
        <v>17</v>
      </c>
      <c r="D18" s="4">
        <v>3</v>
      </c>
    </row>
    <row r="19" spans="1:4" x14ac:dyDescent="0.25">
      <c r="A19">
        <v>18</v>
      </c>
      <c r="C19" s="5">
        <v>2</v>
      </c>
      <c r="D19" s="4">
        <v>3</v>
      </c>
    </row>
    <row r="20" spans="1:4" x14ac:dyDescent="0.25">
      <c r="A20">
        <v>19</v>
      </c>
      <c r="C20" s="5">
        <v>2</v>
      </c>
      <c r="D20" s="4">
        <v>3</v>
      </c>
    </row>
    <row r="21" spans="1:4" x14ac:dyDescent="0.25">
      <c r="A21">
        <v>20</v>
      </c>
      <c r="C21" s="5">
        <v>2</v>
      </c>
      <c r="D21" s="4">
        <v>3</v>
      </c>
    </row>
    <row r="22" spans="1:4" x14ac:dyDescent="0.25">
      <c r="A22">
        <v>21</v>
      </c>
      <c r="C22" s="5">
        <v>2</v>
      </c>
      <c r="D22" s="4">
        <v>3</v>
      </c>
    </row>
    <row r="23" spans="1:4" x14ac:dyDescent="0.25">
      <c r="A23">
        <v>22</v>
      </c>
      <c r="C23" s="5">
        <v>2</v>
      </c>
      <c r="D23" s="4">
        <v>3</v>
      </c>
    </row>
    <row r="24" spans="1:4" x14ac:dyDescent="0.25">
      <c r="A24">
        <v>23</v>
      </c>
      <c r="C24" s="5">
        <v>2</v>
      </c>
      <c r="D24" s="4">
        <v>3</v>
      </c>
    </row>
    <row r="25" spans="1:4" x14ac:dyDescent="0.25">
      <c r="A25">
        <v>24</v>
      </c>
      <c r="C25" s="5">
        <v>2</v>
      </c>
      <c r="D25" s="4">
        <v>3</v>
      </c>
    </row>
    <row r="26" spans="1:4" x14ac:dyDescent="0.25">
      <c r="A26">
        <v>25</v>
      </c>
      <c r="C26" s="5">
        <v>2</v>
      </c>
      <c r="D26" s="4">
        <v>3</v>
      </c>
    </row>
    <row r="27" spans="1:4" x14ac:dyDescent="0.25">
      <c r="A27">
        <v>26</v>
      </c>
      <c r="C27" s="5">
        <v>2</v>
      </c>
    </row>
    <row r="28" spans="1:4" x14ac:dyDescent="0.25">
      <c r="A28">
        <v>27</v>
      </c>
      <c r="C28" s="5">
        <v>2</v>
      </c>
    </row>
    <row r="29" spans="1:4" x14ac:dyDescent="0.25">
      <c r="A29">
        <v>28</v>
      </c>
    </row>
    <row r="30" spans="1:4" x14ac:dyDescent="0.25">
      <c r="A30">
        <v>29</v>
      </c>
    </row>
    <row r="31" spans="1:4" x14ac:dyDescent="0.25">
      <c r="A31">
        <v>30</v>
      </c>
    </row>
    <row r="32" spans="1:4" x14ac:dyDescent="0.25">
      <c r="A32">
        <v>31</v>
      </c>
      <c r="B32" s="2">
        <v>1</v>
      </c>
    </row>
    <row r="33" spans="1:5" x14ac:dyDescent="0.25">
      <c r="A33">
        <v>32</v>
      </c>
      <c r="B33" s="2">
        <v>1</v>
      </c>
      <c r="E33" s="3">
        <v>4</v>
      </c>
    </row>
    <row r="34" spans="1:5" x14ac:dyDescent="0.25">
      <c r="A34">
        <v>33</v>
      </c>
      <c r="B34" s="2">
        <v>1</v>
      </c>
      <c r="E34" s="3">
        <v>4</v>
      </c>
    </row>
    <row r="35" spans="1:5" x14ac:dyDescent="0.25">
      <c r="A35">
        <v>34</v>
      </c>
      <c r="B35" s="2">
        <v>1</v>
      </c>
      <c r="E35" s="3">
        <v>4</v>
      </c>
    </row>
    <row r="36" spans="1:5" x14ac:dyDescent="0.25">
      <c r="A36">
        <v>35</v>
      </c>
      <c r="B36" s="2">
        <v>1</v>
      </c>
      <c r="E36" s="3">
        <v>4</v>
      </c>
    </row>
    <row r="37" spans="1:5" x14ac:dyDescent="0.25">
      <c r="A37">
        <v>36</v>
      </c>
      <c r="B37" s="2">
        <v>1</v>
      </c>
      <c r="E37" s="3">
        <v>4</v>
      </c>
    </row>
    <row r="38" spans="1:5" x14ac:dyDescent="0.25">
      <c r="A38">
        <v>37</v>
      </c>
      <c r="B38" s="2">
        <v>1</v>
      </c>
      <c r="E38" s="3">
        <v>4</v>
      </c>
    </row>
    <row r="39" spans="1:5" x14ac:dyDescent="0.25">
      <c r="A39">
        <v>38</v>
      </c>
      <c r="B39" s="2">
        <v>1</v>
      </c>
      <c r="E39" s="3">
        <v>4</v>
      </c>
    </row>
    <row r="40" spans="1:5" x14ac:dyDescent="0.25">
      <c r="A40">
        <v>39</v>
      </c>
      <c r="B40" s="2">
        <v>1</v>
      </c>
      <c r="E40" s="3">
        <v>4</v>
      </c>
    </row>
    <row r="41" spans="1:5" x14ac:dyDescent="0.25">
      <c r="A41">
        <v>40</v>
      </c>
      <c r="E41" s="3">
        <v>4</v>
      </c>
    </row>
    <row r="42" spans="1:5" x14ac:dyDescent="0.25">
      <c r="A42">
        <v>41</v>
      </c>
      <c r="D42" s="4">
        <v>3</v>
      </c>
      <c r="E42" s="3">
        <v>4</v>
      </c>
    </row>
    <row r="43" spans="1:5" x14ac:dyDescent="0.25">
      <c r="A43">
        <v>42</v>
      </c>
      <c r="D43" s="4">
        <v>3</v>
      </c>
      <c r="E43" s="3">
        <v>4</v>
      </c>
    </row>
    <row r="44" spans="1:5" x14ac:dyDescent="0.25">
      <c r="A44">
        <v>43</v>
      </c>
      <c r="D44" s="4">
        <v>3</v>
      </c>
    </row>
    <row r="45" spans="1:5" x14ac:dyDescent="0.25">
      <c r="A45">
        <v>44</v>
      </c>
      <c r="C45" s="5">
        <v>2</v>
      </c>
      <c r="D45" s="4">
        <v>3</v>
      </c>
    </row>
    <row r="46" spans="1:5" x14ac:dyDescent="0.25">
      <c r="A46">
        <v>45</v>
      </c>
      <c r="C46" s="5">
        <v>2</v>
      </c>
      <c r="D46" s="4">
        <v>3</v>
      </c>
    </row>
    <row r="47" spans="1:5" x14ac:dyDescent="0.25">
      <c r="A47">
        <v>46</v>
      </c>
      <c r="C47" s="5">
        <v>2</v>
      </c>
      <c r="D47" s="4">
        <v>3</v>
      </c>
    </row>
    <row r="48" spans="1:5" x14ac:dyDescent="0.25">
      <c r="A48">
        <v>47</v>
      </c>
      <c r="C48" s="5">
        <v>2</v>
      </c>
      <c r="D48" s="4">
        <v>3</v>
      </c>
    </row>
    <row r="49" spans="1:5" x14ac:dyDescent="0.25">
      <c r="A49">
        <v>48</v>
      </c>
      <c r="C49" s="5">
        <v>2</v>
      </c>
      <c r="D49" s="4">
        <v>3</v>
      </c>
    </row>
    <row r="50" spans="1:5" x14ac:dyDescent="0.25">
      <c r="A50">
        <v>49</v>
      </c>
      <c r="C50" s="5">
        <v>2</v>
      </c>
      <c r="D50" s="4">
        <v>3</v>
      </c>
    </row>
    <row r="51" spans="1:5" x14ac:dyDescent="0.25">
      <c r="A51">
        <v>50</v>
      </c>
      <c r="C51" s="5">
        <v>2</v>
      </c>
    </row>
    <row r="52" spans="1:5" x14ac:dyDescent="0.25">
      <c r="A52">
        <v>51</v>
      </c>
      <c r="C52" s="5">
        <v>2</v>
      </c>
    </row>
    <row r="53" spans="1:5" x14ac:dyDescent="0.25">
      <c r="A53">
        <v>52</v>
      </c>
      <c r="C53" s="5">
        <v>2</v>
      </c>
    </row>
    <row r="54" spans="1:5" x14ac:dyDescent="0.25">
      <c r="A54">
        <v>53</v>
      </c>
      <c r="C54" s="5">
        <v>2</v>
      </c>
    </row>
    <row r="55" spans="1:5" x14ac:dyDescent="0.25">
      <c r="A55">
        <v>54</v>
      </c>
    </row>
    <row r="56" spans="1:5" x14ac:dyDescent="0.25">
      <c r="A56">
        <v>55</v>
      </c>
    </row>
    <row r="57" spans="1:5" x14ac:dyDescent="0.25">
      <c r="A57">
        <v>56</v>
      </c>
      <c r="B57" s="2">
        <v>1</v>
      </c>
    </row>
    <row r="58" spans="1:5" x14ac:dyDescent="0.25">
      <c r="A58">
        <v>57</v>
      </c>
      <c r="B58" s="2">
        <v>1</v>
      </c>
      <c r="E58" s="3">
        <v>4</v>
      </c>
    </row>
    <row r="59" spans="1:5" x14ac:dyDescent="0.25">
      <c r="A59">
        <v>58</v>
      </c>
      <c r="B59" s="2">
        <v>1</v>
      </c>
      <c r="E59" s="3">
        <v>4</v>
      </c>
    </row>
    <row r="60" spans="1:5" x14ac:dyDescent="0.25">
      <c r="A60">
        <v>59</v>
      </c>
      <c r="B60" s="2">
        <v>1</v>
      </c>
      <c r="E60" s="3">
        <v>4</v>
      </c>
    </row>
    <row r="61" spans="1:5" x14ac:dyDescent="0.25">
      <c r="A61">
        <v>60</v>
      </c>
      <c r="B61" s="2">
        <v>1</v>
      </c>
      <c r="E61" s="3">
        <v>4</v>
      </c>
    </row>
    <row r="62" spans="1:5" x14ac:dyDescent="0.25">
      <c r="A62">
        <v>61</v>
      </c>
      <c r="B62" s="2">
        <v>1</v>
      </c>
      <c r="E62" s="3">
        <v>4</v>
      </c>
    </row>
    <row r="63" spans="1:5" x14ac:dyDescent="0.25">
      <c r="A63">
        <v>62</v>
      </c>
      <c r="B63" s="2">
        <v>1</v>
      </c>
      <c r="E63" s="3">
        <v>4</v>
      </c>
    </row>
    <row r="64" spans="1:5" x14ac:dyDescent="0.25">
      <c r="A64">
        <v>63</v>
      </c>
      <c r="B64" s="2">
        <v>1</v>
      </c>
      <c r="E64" s="3">
        <v>4</v>
      </c>
    </row>
    <row r="65" spans="1:5" x14ac:dyDescent="0.25">
      <c r="A65">
        <v>64</v>
      </c>
      <c r="B65" s="2">
        <v>1</v>
      </c>
      <c r="E65" s="3">
        <v>4</v>
      </c>
    </row>
    <row r="66" spans="1:5" x14ac:dyDescent="0.25">
      <c r="A66">
        <v>65</v>
      </c>
      <c r="E66" s="3">
        <v>4</v>
      </c>
    </row>
    <row r="67" spans="1:5" x14ac:dyDescent="0.25">
      <c r="A67">
        <v>66</v>
      </c>
      <c r="D67" s="4">
        <v>3</v>
      </c>
      <c r="E67" s="3">
        <v>4</v>
      </c>
    </row>
    <row r="68" spans="1:5" x14ac:dyDescent="0.25">
      <c r="A68">
        <v>67</v>
      </c>
      <c r="D68" s="4">
        <v>3</v>
      </c>
      <c r="E68" s="3">
        <v>4</v>
      </c>
    </row>
    <row r="69" spans="1:5" x14ac:dyDescent="0.25">
      <c r="A69">
        <v>68</v>
      </c>
      <c r="D69" s="4">
        <v>3</v>
      </c>
      <c r="E69" s="3">
        <v>4</v>
      </c>
    </row>
    <row r="70" spans="1:5" x14ac:dyDescent="0.25">
      <c r="A70">
        <v>69</v>
      </c>
      <c r="C70" s="5">
        <v>2</v>
      </c>
      <c r="D70" s="4">
        <v>3</v>
      </c>
    </row>
    <row r="71" spans="1:5" x14ac:dyDescent="0.25">
      <c r="A71">
        <v>70</v>
      </c>
      <c r="C71" s="5">
        <v>2</v>
      </c>
      <c r="D71" s="4">
        <v>3</v>
      </c>
    </row>
    <row r="72" spans="1:5" x14ac:dyDescent="0.25">
      <c r="A72">
        <v>71</v>
      </c>
      <c r="C72" s="5">
        <v>2</v>
      </c>
      <c r="D72" s="4">
        <v>3</v>
      </c>
    </row>
    <row r="73" spans="1:5" x14ac:dyDescent="0.25">
      <c r="A73">
        <v>72</v>
      </c>
      <c r="C73" s="5">
        <v>2</v>
      </c>
      <c r="D73" s="4">
        <v>3</v>
      </c>
    </row>
    <row r="74" spans="1:5" x14ac:dyDescent="0.25">
      <c r="A74">
        <v>73</v>
      </c>
      <c r="C74" s="5">
        <v>2</v>
      </c>
      <c r="D74" s="4">
        <v>3</v>
      </c>
    </row>
    <row r="75" spans="1:5" x14ac:dyDescent="0.25">
      <c r="A75">
        <v>74</v>
      </c>
      <c r="C75" s="5">
        <v>2</v>
      </c>
      <c r="D75" s="4">
        <v>3</v>
      </c>
    </row>
    <row r="76" spans="1:5" x14ac:dyDescent="0.25">
      <c r="A76">
        <v>75</v>
      </c>
      <c r="C76" s="5">
        <v>2</v>
      </c>
    </row>
    <row r="77" spans="1:5" x14ac:dyDescent="0.25">
      <c r="A77">
        <v>76</v>
      </c>
      <c r="C77" s="5">
        <v>2</v>
      </c>
    </row>
    <row r="78" spans="1:5" x14ac:dyDescent="0.25">
      <c r="A78">
        <v>77</v>
      </c>
      <c r="C78" s="5">
        <v>2</v>
      </c>
    </row>
    <row r="79" spans="1:5" x14ac:dyDescent="0.25">
      <c r="A79">
        <v>78</v>
      </c>
      <c r="C79" s="5">
        <v>2</v>
      </c>
    </row>
    <row r="80" spans="1:5" x14ac:dyDescent="0.25">
      <c r="A80">
        <v>79</v>
      </c>
      <c r="B80" s="2">
        <v>1</v>
      </c>
      <c r="C80" s="5">
        <v>2</v>
      </c>
    </row>
    <row r="81" spans="1:5" x14ac:dyDescent="0.25">
      <c r="A81">
        <v>80</v>
      </c>
      <c r="B81" s="2">
        <v>1</v>
      </c>
    </row>
    <row r="82" spans="1:5" x14ac:dyDescent="0.25">
      <c r="A82">
        <v>81</v>
      </c>
      <c r="B82" s="2">
        <v>1</v>
      </c>
    </row>
    <row r="83" spans="1:5" x14ac:dyDescent="0.25">
      <c r="A83">
        <v>82</v>
      </c>
      <c r="B83" s="2">
        <v>1</v>
      </c>
    </row>
    <row r="84" spans="1:5" x14ac:dyDescent="0.25">
      <c r="A84">
        <v>83</v>
      </c>
      <c r="B84" s="2">
        <v>1</v>
      </c>
    </row>
    <row r="85" spans="1:5" x14ac:dyDescent="0.25">
      <c r="A85">
        <v>84</v>
      </c>
      <c r="B85" s="2">
        <v>1</v>
      </c>
      <c r="E85" s="3">
        <v>4</v>
      </c>
    </row>
    <row r="86" spans="1:5" x14ac:dyDescent="0.25">
      <c r="A86">
        <v>85</v>
      </c>
      <c r="B86" s="2">
        <v>1</v>
      </c>
      <c r="E86" s="3">
        <v>4</v>
      </c>
    </row>
    <row r="87" spans="1:5" x14ac:dyDescent="0.25">
      <c r="A87">
        <v>86</v>
      </c>
      <c r="B87" s="2">
        <v>1</v>
      </c>
      <c r="E87" s="3">
        <v>4</v>
      </c>
    </row>
    <row r="88" spans="1:5" x14ac:dyDescent="0.25">
      <c r="A88">
        <v>87</v>
      </c>
      <c r="B88" s="2">
        <v>1</v>
      </c>
      <c r="E88" s="3">
        <v>4</v>
      </c>
    </row>
    <row r="89" spans="1:5" x14ac:dyDescent="0.25">
      <c r="A89">
        <v>88</v>
      </c>
      <c r="B89" s="2">
        <v>1</v>
      </c>
      <c r="D89" s="4">
        <v>3</v>
      </c>
      <c r="E89" s="3">
        <v>4</v>
      </c>
    </row>
    <row r="90" spans="1:5" x14ac:dyDescent="0.25">
      <c r="A90">
        <v>89</v>
      </c>
      <c r="D90" s="4">
        <v>3</v>
      </c>
      <c r="E90" s="3">
        <v>4</v>
      </c>
    </row>
    <row r="91" spans="1:5" x14ac:dyDescent="0.25">
      <c r="A91">
        <v>90</v>
      </c>
      <c r="D91" s="4">
        <v>3</v>
      </c>
      <c r="E91" s="3">
        <v>4</v>
      </c>
    </row>
    <row r="92" spans="1:5" x14ac:dyDescent="0.25">
      <c r="A92">
        <v>91</v>
      </c>
      <c r="D92" s="4">
        <v>3</v>
      </c>
      <c r="E92" s="3">
        <v>4</v>
      </c>
    </row>
    <row r="93" spans="1:5" x14ac:dyDescent="0.25">
      <c r="A93">
        <v>92</v>
      </c>
      <c r="D93" s="4">
        <v>3</v>
      </c>
      <c r="E93" s="3">
        <v>4</v>
      </c>
    </row>
    <row r="94" spans="1:5" x14ac:dyDescent="0.25">
      <c r="A94">
        <v>93</v>
      </c>
      <c r="D94" s="4">
        <v>3</v>
      </c>
      <c r="E94" s="3">
        <v>4</v>
      </c>
    </row>
    <row r="95" spans="1:5" x14ac:dyDescent="0.25">
      <c r="A95">
        <v>94</v>
      </c>
      <c r="C95" s="5">
        <v>2</v>
      </c>
      <c r="D95" s="4">
        <v>3</v>
      </c>
    </row>
    <row r="96" spans="1:5" x14ac:dyDescent="0.25">
      <c r="A96">
        <v>95</v>
      </c>
      <c r="C96" s="5">
        <v>2</v>
      </c>
      <c r="D96" s="4">
        <v>3</v>
      </c>
    </row>
    <row r="97" spans="1:5" x14ac:dyDescent="0.25">
      <c r="A97">
        <v>96</v>
      </c>
      <c r="C97" s="5">
        <v>2</v>
      </c>
      <c r="D97" s="4">
        <v>3</v>
      </c>
    </row>
    <row r="98" spans="1:5" x14ac:dyDescent="0.25">
      <c r="A98">
        <v>97</v>
      </c>
      <c r="C98" s="5">
        <v>2</v>
      </c>
      <c r="D98" s="4">
        <v>3</v>
      </c>
    </row>
    <row r="99" spans="1:5" x14ac:dyDescent="0.25">
      <c r="A99">
        <v>98</v>
      </c>
      <c r="C99" s="5">
        <v>2</v>
      </c>
      <c r="D99" s="4">
        <v>3</v>
      </c>
    </row>
    <row r="100" spans="1:5" x14ac:dyDescent="0.25">
      <c r="A100">
        <v>99</v>
      </c>
      <c r="C100" s="5">
        <v>2</v>
      </c>
      <c r="D100" s="4">
        <v>3</v>
      </c>
    </row>
    <row r="101" spans="1:5" x14ac:dyDescent="0.25">
      <c r="A101">
        <v>100</v>
      </c>
      <c r="C101" s="5">
        <v>2</v>
      </c>
    </row>
    <row r="102" spans="1:5" x14ac:dyDescent="0.25">
      <c r="A102">
        <v>101</v>
      </c>
      <c r="C102" s="5">
        <v>2</v>
      </c>
    </row>
    <row r="103" spans="1:5" x14ac:dyDescent="0.25">
      <c r="A103">
        <v>102</v>
      </c>
      <c r="B103" s="2">
        <v>1</v>
      </c>
      <c r="C103" s="5">
        <v>2</v>
      </c>
    </row>
    <row r="104" spans="1:5" x14ac:dyDescent="0.25">
      <c r="A104">
        <v>103</v>
      </c>
      <c r="B104" s="2">
        <v>1</v>
      </c>
      <c r="C104" s="5">
        <v>2</v>
      </c>
    </row>
    <row r="105" spans="1:5" x14ac:dyDescent="0.25">
      <c r="A105">
        <v>104</v>
      </c>
      <c r="B105" s="2">
        <v>1</v>
      </c>
      <c r="C105" s="5">
        <v>2</v>
      </c>
    </row>
    <row r="106" spans="1:5" x14ac:dyDescent="0.25">
      <c r="A106">
        <v>105</v>
      </c>
      <c r="B106" s="2">
        <v>1</v>
      </c>
      <c r="C106" s="5">
        <v>2</v>
      </c>
    </row>
    <row r="107" spans="1:5" x14ac:dyDescent="0.25">
      <c r="A107">
        <v>106</v>
      </c>
      <c r="B107" s="2">
        <v>1</v>
      </c>
    </row>
    <row r="108" spans="1:5" x14ac:dyDescent="0.25">
      <c r="A108">
        <v>107</v>
      </c>
      <c r="B108" s="2">
        <v>1</v>
      </c>
    </row>
    <row r="109" spans="1:5" x14ac:dyDescent="0.25">
      <c r="A109">
        <v>108</v>
      </c>
      <c r="B109" s="2">
        <v>1</v>
      </c>
    </row>
    <row r="110" spans="1:5" x14ac:dyDescent="0.25">
      <c r="A110">
        <v>109</v>
      </c>
      <c r="B110" s="2">
        <v>1</v>
      </c>
    </row>
    <row r="111" spans="1:5" x14ac:dyDescent="0.25">
      <c r="A111">
        <v>110</v>
      </c>
      <c r="B111" s="2">
        <v>1</v>
      </c>
      <c r="E111" s="3">
        <v>4</v>
      </c>
    </row>
    <row r="112" spans="1:5" x14ac:dyDescent="0.25">
      <c r="A112">
        <v>111</v>
      </c>
      <c r="B112" s="2">
        <v>1</v>
      </c>
      <c r="E112" s="3">
        <v>4</v>
      </c>
    </row>
    <row r="113" spans="1:5" x14ac:dyDescent="0.25">
      <c r="A113">
        <v>112</v>
      </c>
      <c r="B113" s="2">
        <v>1</v>
      </c>
      <c r="E113" s="3">
        <v>4</v>
      </c>
    </row>
    <row r="114" spans="1:5" x14ac:dyDescent="0.25">
      <c r="A114">
        <v>113</v>
      </c>
      <c r="B114" s="2">
        <v>1</v>
      </c>
      <c r="E114" s="3">
        <v>4</v>
      </c>
    </row>
    <row r="115" spans="1:5" x14ac:dyDescent="0.25">
      <c r="A115">
        <v>114</v>
      </c>
      <c r="D115" s="4">
        <v>3</v>
      </c>
      <c r="E115" s="3">
        <v>4</v>
      </c>
    </row>
    <row r="116" spans="1:5" x14ac:dyDescent="0.25">
      <c r="A116">
        <v>115</v>
      </c>
      <c r="D116" s="4">
        <v>3</v>
      </c>
      <c r="E116" s="3">
        <v>4</v>
      </c>
    </row>
    <row r="117" spans="1:5" x14ac:dyDescent="0.25">
      <c r="A117">
        <v>116</v>
      </c>
      <c r="D117" s="4">
        <v>3</v>
      </c>
      <c r="E117" s="3">
        <v>4</v>
      </c>
    </row>
    <row r="118" spans="1:5" x14ac:dyDescent="0.25">
      <c r="A118">
        <v>117</v>
      </c>
      <c r="D118" s="4">
        <v>3</v>
      </c>
      <c r="E118" s="3">
        <v>4</v>
      </c>
    </row>
    <row r="119" spans="1:5" x14ac:dyDescent="0.25">
      <c r="A119">
        <v>118</v>
      </c>
      <c r="D119" s="4">
        <v>3</v>
      </c>
      <c r="E119" s="3">
        <v>4</v>
      </c>
    </row>
    <row r="120" spans="1:5" x14ac:dyDescent="0.25">
      <c r="A120">
        <v>119</v>
      </c>
      <c r="D120" s="4">
        <v>3</v>
      </c>
      <c r="E120" s="3">
        <v>4</v>
      </c>
    </row>
    <row r="121" spans="1:5" x14ac:dyDescent="0.25">
      <c r="A121">
        <v>120</v>
      </c>
      <c r="D121" s="4">
        <v>3</v>
      </c>
      <c r="E121" s="3">
        <v>4</v>
      </c>
    </row>
    <row r="122" spans="1:5" x14ac:dyDescent="0.25">
      <c r="A122">
        <v>121</v>
      </c>
      <c r="D122" s="4">
        <v>3</v>
      </c>
    </row>
    <row r="123" spans="1:5" x14ac:dyDescent="0.25">
      <c r="A123">
        <v>122</v>
      </c>
      <c r="C123" s="5">
        <v>2</v>
      </c>
      <c r="D123" s="4">
        <v>3</v>
      </c>
    </row>
    <row r="124" spans="1:5" x14ac:dyDescent="0.25">
      <c r="A124">
        <v>123</v>
      </c>
      <c r="C124" s="5">
        <v>2</v>
      </c>
      <c r="D124" s="4">
        <v>3</v>
      </c>
    </row>
    <row r="125" spans="1:5" x14ac:dyDescent="0.25">
      <c r="A125">
        <v>124</v>
      </c>
      <c r="C125" s="5">
        <v>2</v>
      </c>
      <c r="D125" s="4">
        <v>3</v>
      </c>
    </row>
    <row r="126" spans="1:5" x14ac:dyDescent="0.25">
      <c r="A126">
        <v>125</v>
      </c>
      <c r="C126" s="5">
        <v>2</v>
      </c>
    </row>
    <row r="127" spans="1:5" x14ac:dyDescent="0.25">
      <c r="A127">
        <v>126</v>
      </c>
      <c r="C127" s="5">
        <v>2</v>
      </c>
    </row>
    <row r="128" spans="1:5" x14ac:dyDescent="0.25">
      <c r="A128">
        <v>127</v>
      </c>
      <c r="C128" s="5">
        <v>2</v>
      </c>
    </row>
    <row r="129" spans="1:5" x14ac:dyDescent="0.25">
      <c r="A129">
        <v>128</v>
      </c>
      <c r="C129" s="5">
        <v>2</v>
      </c>
    </row>
    <row r="130" spans="1:5" x14ac:dyDescent="0.25">
      <c r="A130">
        <v>129</v>
      </c>
      <c r="C130" s="5">
        <v>2</v>
      </c>
    </row>
    <row r="131" spans="1:5" x14ac:dyDescent="0.25">
      <c r="A131">
        <v>130</v>
      </c>
      <c r="C131" s="5">
        <v>2</v>
      </c>
    </row>
    <row r="132" spans="1:5" x14ac:dyDescent="0.25">
      <c r="A132">
        <v>131</v>
      </c>
      <c r="C132" s="5">
        <v>2</v>
      </c>
    </row>
    <row r="133" spans="1:5" x14ac:dyDescent="0.25">
      <c r="A133">
        <v>132</v>
      </c>
      <c r="B133" s="2">
        <v>1</v>
      </c>
    </row>
    <row r="134" spans="1:5" x14ac:dyDescent="0.25">
      <c r="A134">
        <v>133</v>
      </c>
      <c r="B134" s="2">
        <v>1</v>
      </c>
    </row>
    <row r="135" spans="1:5" x14ac:dyDescent="0.25">
      <c r="A135">
        <v>134</v>
      </c>
      <c r="B135" s="2">
        <v>1</v>
      </c>
    </row>
    <row r="136" spans="1:5" x14ac:dyDescent="0.25">
      <c r="A136">
        <v>135</v>
      </c>
      <c r="B136" s="2">
        <v>1</v>
      </c>
    </row>
    <row r="137" spans="1:5" x14ac:dyDescent="0.25">
      <c r="A137">
        <v>136</v>
      </c>
      <c r="B137" s="2">
        <v>1</v>
      </c>
      <c r="E137" s="3">
        <v>4</v>
      </c>
    </row>
    <row r="138" spans="1:5" x14ac:dyDescent="0.25">
      <c r="A138">
        <v>137</v>
      </c>
      <c r="B138" s="2">
        <v>1</v>
      </c>
      <c r="E138" s="3">
        <v>4</v>
      </c>
    </row>
    <row r="139" spans="1:5" x14ac:dyDescent="0.25">
      <c r="A139">
        <v>138</v>
      </c>
      <c r="B139" s="2">
        <v>1</v>
      </c>
      <c r="E139" s="3">
        <v>4</v>
      </c>
    </row>
    <row r="140" spans="1:5" x14ac:dyDescent="0.25">
      <c r="A140">
        <v>139</v>
      </c>
      <c r="B140" s="2">
        <v>1</v>
      </c>
      <c r="E140" s="3">
        <v>4</v>
      </c>
    </row>
    <row r="141" spans="1:5" x14ac:dyDescent="0.25">
      <c r="A141">
        <v>140</v>
      </c>
      <c r="D141" s="4">
        <v>3</v>
      </c>
      <c r="E141" s="3">
        <v>4</v>
      </c>
    </row>
    <row r="142" spans="1:5" x14ac:dyDescent="0.25">
      <c r="A142">
        <v>141</v>
      </c>
      <c r="D142" s="4">
        <v>3</v>
      </c>
      <c r="E142" s="3">
        <v>4</v>
      </c>
    </row>
    <row r="143" spans="1:5" x14ac:dyDescent="0.25">
      <c r="A143">
        <v>142</v>
      </c>
      <c r="D143" s="4">
        <v>3</v>
      </c>
      <c r="E143" s="3">
        <v>4</v>
      </c>
    </row>
    <row r="144" spans="1:5" x14ac:dyDescent="0.25">
      <c r="A144">
        <v>143</v>
      </c>
      <c r="D144" s="4">
        <v>3</v>
      </c>
      <c r="E144" s="3">
        <v>4</v>
      </c>
    </row>
    <row r="145" spans="1:5" x14ac:dyDescent="0.25">
      <c r="A145">
        <v>144</v>
      </c>
      <c r="D145" s="4">
        <v>3</v>
      </c>
      <c r="E145" s="3">
        <v>4</v>
      </c>
    </row>
    <row r="146" spans="1:5" x14ac:dyDescent="0.25">
      <c r="A146">
        <v>145</v>
      </c>
      <c r="D146" s="4">
        <v>3</v>
      </c>
    </row>
    <row r="147" spans="1:5" x14ac:dyDescent="0.25">
      <c r="A147">
        <v>146</v>
      </c>
      <c r="D147" s="4">
        <v>3</v>
      </c>
    </row>
    <row r="148" spans="1:5" x14ac:dyDescent="0.25">
      <c r="A148">
        <v>147</v>
      </c>
      <c r="C148" s="5">
        <v>2</v>
      </c>
      <c r="D148" s="4">
        <v>3</v>
      </c>
    </row>
    <row r="149" spans="1:5" x14ac:dyDescent="0.25">
      <c r="A149">
        <v>148</v>
      </c>
      <c r="C149" s="5">
        <v>2</v>
      </c>
      <c r="D149" s="4">
        <v>3</v>
      </c>
    </row>
    <row r="150" spans="1:5" x14ac:dyDescent="0.25">
      <c r="A150">
        <v>149</v>
      </c>
      <c r="C150" s="5">
        <v>2</v>
      </c>
    </row>
    <row r="151" spans="1:5" x14ac:dyDescent="0.25">
      <c r="A151">
        <v>150</v>
      </c>
      <c r="C151" s="5">
        <v>2</v>
      </c>
    </row>
    <row r="152" spans="1:5" x14ac:dyDescent="0.25">
      <c r="A152">
        <v>151</v>
      </c>
      <c r="C152" s="5">
        <v>2</v>
      </c>
    </row>
    <row r="153" spans="1:5" x14ac:dyDescent="0.25">
      <c r="A153">
        <v>152</v>
      </c>
      <c r="C153" s="5">
        <v>2</v>
      </c>
    </row>
    <row r="154" spans="1:5" x14ac:dyDescent="0.25">
      <c r="A154">
        <v>153</v>
      </c>
      <c r="C154" s="5">
        <v>2</v>
      </c>
    </row>
    <row r="155" spans="1:5" x14ac:dyDescent="0.25">
      <c r="A155">
        <v>154</v>
      </c>
      <c r="C155" s="5">
        <v>2</v>
      </c>
    </row>
    <row r="156" spans="1:5" x14ac:dyDescent="0.25">
      <c r="A156">
        <v>155</v>
      </c>
      <c r="B156" s="2">
        <v>1</v>
      </c>
      <c r="C156" s="5">
        <v>2</v>
      </c>
    </row>
    <row r="157" spans="1:5" x14ac:dyDescent="0.25">
      <c r="A157">
        <v>156</v>
      </c>
      <c r="B157" s="2">
        <v>1</v>
      </c>
      <c r="C157" s="5">
        <v>2</v>
      </c>
    </row>
    <row r="158" spans="1:5" x14ac:dyDescent="0.25">
      <c r="A158">
        <v>157</v>
      </c>
      <c r="B158" s="2">
        <v>1</v>
      </c>
    </row>
    <row r="159" spans="1:5" x14ac:dyDescent="0.25">
      <c r="A159">
        <v>158</v>
      </c>
      <c r="B159" s="2">
        <v>1</v>
      </c>
    </row>
    <row r="160" spans="1:5" x14ac:dyDescent="0.25">
      <c r="A160">
        <v>159</v>
      </c>
      <c r="B160" s="2">
        <v>1</v>
      </c>
    </row>
    <row r="161" spans="1:5" x14ac:dyDescent="0.25">
      <c r="A161">
        <v>160</v>
      </c>
      <c r="B161" s="2">
        <v>1</v>
      </c>
      <c r="E161" s="3">
        <v>4</v>
      </c>
    </row>
    <row r="162" spans="1:5" x14ac:dyDescent="0.25">
      <c r="A162">
        <v>161</v>
      </c>
      <c r="B162" s="2">
        <v>1</v>
      </c>
      <c r="E162" s="3">
        <v>4</v>
      </c>
    </row>
    <row r="163" spans="1:5" x14ac:dyDescent="0.25">
      <c r="A163">
        <v>162</v>
      </c>
      <c r="D163" s="4">
        <v>3</v>
      </c>
      <c r="E163" s="3">
        <v>4</v>
      </c>
    </row>
    <row r="164" spans="1:5" x14ac:dyDescent="0.25">
      <c r="A164">
        <v>163</v>
      </c>
      <c r="D164" s="4">
        <v>3</v>
      </c>
      <c r="E164" s="3">
        <v>4</v>
      </c>
    </row>
    <row r="165" spans="1:5" x14ac:dyDescent="0.25">
      <c r="A165">
        <v>164</v>
      </c>
      <c r="D165" s="4">
        <v>3</v>
      </c>
      <c r="E165" s="3">
        <v>4</v>
      </c>
    </row>
    <row r="166" spans="1:5" x14ac:dyDescent="0.25">
      <c r="A166">
        <v>165</v>
      </c>
      <c r="D166" s="4">
        <v>3</v>
      </c>
      <c r="E166" s="3">
        <v>4</v>
      </c>
    </row>
    <row r="167" spans="1:5" x14ac:dyDescent="0.25">
      <c r="A167">
        <v>166</v>
      </c>
      <c r="D167" s="4">
        <v>3</v>
      </c>
      <c r="E167" s="3">
        <v>4</v>
      </c>
    </row>
    <row r="168" spans="1:5" x14ac:dyDescent="0.25">
      <c r="A168">
        <v>167</v>
      </c>
      <c r="D168" s="4">
        <v>3</v>
      </c>
      <c r="E168" s="3">
        <v>4</v>
      </c>
    </row>
    <row r="169" spans="1:5" x14ac:dyDescent="0.25">
      <c r="A169">
        <v>168</v>
      </c>
      <c r="D169" s="4">
        <v>3</v>
      </c>
      <c r="E169" s="3">
        <v>4</v>
      </c>
    </row>
    <row r="170" spans="1:5" x14ac:dyDescent="0.25">
      <c r="A170">
        <v>169</v>
      </c>
      <c r="D170" s="4">
        <v>3</v>
      </c>
      <c r="E170" s="3">
        <v>4</v>
      </c>
    </row>
    <row r="171" spans="1:5" x14ac:dyDescent="0.25">
      <c r="A171">
        <v>170</v>
      </c>
      <c r="D171" s="4">
        <v>3</v>
      </c>
    </row>
    <row r="172" spans="1:5" x14ac:dyDescent="0.25">
      <c r="A172">
        <v>171</v>
      </c>
      <c r="C172" s="5">
        <v>2</v>
      </c>
      <c r="D172" s="4">
        <v>3</v>
      </c>
    </row>
    <row r="173" spans="1:5" x14ac:dyDescent="0.25">
      <c r="A173">
        <v>172</v>
      </c>
      <c r="C173" s="5">
        <v>2</v>
      </c>
    </row>
    <row r="174" spans="1:5" x14ac:dyDescent="0.25">
      <c r="A174">
        <v>173</v>
      </c>
      <c r="C174" s="5">
        <v>2</v>
      </c>
    </row>
    <row r="175" spans="1:5" x14ac:dyDescent="0.25">
      <c r="A175">
        <v>174</v>
      </c>
      <c r="C175" s="5">
        <v>2</v>
      </c>
    </row>
    <row r="176" spans="1:5" x14ac:dyDescent="0.25">
      <c r="A176">
        <v>175</v>
      </c>
      <c r="C176" s="5">
        <v>2</v>
      </c>
    </row>
    <row r="177" spans="1:5" x14ac:dyDescent="0.25">
      <c r="A177">
        <v>176</v>
      </c>
      <c r="C177" s="5">
        <v>2</v>
      </c>
    </row>
    <row r="178" spans="1:5" x14ac:dyDescent="0.25">
      <c r="A178">
        <v>177</v>
      </c>
      <c r="B178" s="2">
        <v>1</v>
      </c>
      <c r="C178" s="5">
        <v>2</v>
      </c>
    </row>
    <row r="179" spans="1:5" x14ac:dyDescent="0.25">
      <c r="A179">
        <v>178</v>
      </c>
      <c r="B179" s="2">
        <v>1</v>
      </c>
      <c r="C179" s="5">
        <v>2</v>
      </c>
    </row>
    <row r="180" spans="1:5" x14ac:dyDescent="0.25">
      <c r="A180">
        <v>179</v>
      </c>
      <c r="B180" s="2">
        <v>1</v>
      </c>
      <c r="C180" s="5">
        <v>2</v>
      </c>
    </row>
    <row r="181" spans="1:5" x14ac:dyDescent="0.25">
      <c r="A181">
        <v>180</v>
      </c>
      <c r="B181" s="2">
        <v>1</v>
      </c>
    </row>
    <row r="182" spans="1:5" x14ac:dyDescent="0.25">
      <c r="A182">
        <v>181</v>
      </c>
      <c r="B182" s="2">
        <v>1</v>
      </c>
    </row>
    <row r="183" spans="1:5" x14ac:dyDescent="0.25">
      <c r="A183">
        <v>182</v>
      </c>
      <c r="B183" s="2">
        <v>1</v>
      </c>
    </row>
    <row r="184" spans="1:5" x14ac:dyDescent="0.25">
      <c r="A184">
        <v>183</v>
      </c>
      <c r="B184" s="2">
        <v>1</v>
      </c>
    </row>
    <row r="185" spans="1:5" x14ac:dyDescent="0.25">
      <c r="A185">
        <v>184</v>
      </c>
      <c r="B185" s="2">
        <v>1</v>
      </c>
      <c r="E185" s="3">
        <v>4</v>
      </c>
    </row>
    <row r="186" spans="1:5" x14ac:dyDescent="0.25">
      <c r="A186">
        <v>185</v>
      </c>
      <c r="E186" s="3">
        <v>4</v>
      </c>
    </row>
    <row r="187" spans="1:5" x14ac:dyDescent="0.25">
      <c r="A187">
        <v>186</v>
      </c>
      <c r="D187" s="4">
        <v>3</v>
      </c>
      <c r="E187" s="3">
        <v>4</v>
      </c>
    </row>
    <row r="188" spans="1:5" x14ac:dyDescent="0.25">
      <c r="A188">
        <v>187</v>
      </c>
      <c r="D188" s="4">
        <v>3</v>
      </c>
      <c r="E188" s="3">
        <v>4</v>
      </c>
    </row>
    <row r="189" spans="1:5" x14ac:dyDescent="0.25">
      <c r="A189">
        <v>188</v>
      </c>
      <c r="D189" s="4">
        <v>3</v>
      </c>
      <c r="E189" s="3">
        <v>4</v>
      </c>
    </row>
    <row r="190" spans="1:5" x14ac:dyDescent="0.25">
      <c r="A190">
        <v>189</v>
      </c>
      <c r="D190" s="4">
        <v>3</v>
      </c>
      <c r="E190" s="3">
        <v>4</v>
      </c>
    </row>
    <row r="191" spans="1:5" x14ac:dyDescent="0.25">
      <c r="A191">
        <v>190</v>
      </c>
      <c r="D191" s="4">
        <v>3</v>
      </c>
      <c r="E191" s="3">
        <v>4</v>
      </c>
    </row>
    <row r="192" spans="1:5" x14ac:dyDescent="0.25">
      <c r="A192">
        <v>191</v>
      </c>
      <c r="D192" s="4">
        <v>3</v>
      </c>
      <c r="E192" s="3">
        <v>4</v>
      </c>
    </row>
    <row r="193" spans="1:5" x14ac:dyDescent="0.25">
      <c r="A193">
        <v>192</v>
      </c>
      <c r="C193" s="5">
        <v>2</v>
      </c>
      <c r="D193" s="4">
        <v>3</v>
      </c>
      <c r="E193" s="3">
        <v>4</v>
      </c>
    </row>
    <row r="194" spans="1:5" x14ac:dyDescent="0.25">
      <c r="A194">
        <v>193</v>
      </c>
      <c r="C194" s="5">
        <v>2</v>
      </c>
      <c r="D194" s="4">
        <v>3</v>
      </c>
      <c r="E194" s="3">
        <v>4</v>
      </c>
    </row>
    <row r="195" spans="1:5" x14ac:dyDescent="0.25">
      <c r="A195">
        <v>194</v>
      </c>
      <c r="C195" s="5">
        <v>2</v>
      </c>
      <c r="D195" s="4">
        <v>3</v>
      </c>
    </row>
    <row r="196" spans="1:5" x14ac:dyDescent="0.25">
      <c r="A196">
        <v>195</v>
      </c>
      <c r="C196" s="5">
        <v>2</v>
      </c>
    </row>
    <row r="197" spans="1:5" x14ac:dyDescent="0.25">
      <c r="A197">
        <v>196</v>
      </c>
      <c r="C197" s="5">
        <v>2</v>
      </c>
    </row>
    <row r="198" spans="1:5" x14ac:dyDescent="0.25">
      <c r="A198">
        <v>197</v>
      </c>
      <c r="C198" s="5">
        <v>2</v>
      </c>
    </row>
    <row r="199" spans="1:5" x14ac:dyDescent="0.25">
      <c r="A199">
        <v>198</v>
      </c>
      <c r="C199" s="5">
        <v>2</v>
      </c>
    </row>
    <row r="200" spans="1:5" x14ac:dyDescent="0.25">
      <c r="A200">
        <v>199</v>
      </c>
      <c r="C200" s="5">
        <v>2</v>
      </c>
    </row>
    <row r="201" spans="1:5" x14ac:dyDescent="0.25">
      <c r="A201">
        <v>200</v>
      </c>
      <c r="C201" s="5">
        <v>2</v>
      </c>
    </row>
    <row r="202" spans="1:5" x14ac:dyDescent="0.25">
      <c r="A202">
        <v>201</v>
      </c>
      <c r="B202" s="2">
        <v>1</v>
      </c>
      <c r="C202" s="5">
        <v>2</v>
      </c>
    </row>
    <row r="203" spans="1:5" x14ac:dyDescent="0.25">
      <c r="A203">
        <v>202</v>
      </c>
      <c r="B203" s="2">
        <v>1</v>
      </c>
      <c r="C203" s="5">
        <v>2</v>
      </c>
    </row>
    <row r="204" spans="1:5" x14ac:dyDescent="0.25">
      <c r="A204">
        <v>203</v>
      </c>
      <c r="B204" s="2">
        <v>1</v>
      </c>
    </row>
    <row r="205" spans="1:5" x14ac:dyDescent="0.25">
      <c r="A205">
        <v>204</v>
      </c>
      <c r="B205" s="2">
        <v>1</v>
      </c>
    </row>
    <row r="206" spans="1:5" x14ac:dyDescent="0.25">
      <c r="A206">
        <v>205</v>
      </c>
      <c r="B206" s="2">
        <v>1</v>
      </c>
    </row>
    <row r="207" spans="1:5" x14ac:dyDescent="0.25">
      <c r="A207">
        <v>206</v>
      </c>
      <c r="B207" s="2">
        <v>1</v>
      </c>
    </row>
    <row r="208" spans="1:5" x14ac:dyDescent="0.25">
      <c r="A208">
        <v>207</v>
      </c>
      <c r="B208" s="2">
        <v>1</v>
      </c>
      <c r="E208" s="3">
        <v>4</v>
      </c>
    </row>
    <row r="209" spans="1:5" x14ac:dyDescent="0.25">
      <c r="A209">
        <v>208</v>
      </c>
      <c r="B209" s="2">
        <v>1</v>
      </c>
      <c r="E209" s="3">
        <v>4</v>
      </c>
    </row>
    <row r="210" spans="1:5" x14ac:dyDescent="0.25">
      <c r="A210">
        <v>209</v>
      </c>
      <c r="B210" s="2">
        <v>1</v>
      </c>
      <c r="E210" s="3">
        <v>4</v>
      </c>
    </row>
    <row r="211" spans="1:5" x14ac:dyDescent="0.25">
      <c r="A211">
        <v>210</v>
      </c>
      <c r="B211" s="2">
        <v>1</v>
      </c>
      <c r="D211" s="4">
        <v>3</v>
      </c>
      <c r="E211" s="3">
        <v>4</v>
      </c>
    </row>
    <row r="212" spans="1:5" x14ac:dyDescent="0.25">
      <c r="A212">
        <v>211</v>
      </c>
      <c r="D212" s="4">
        <v>3</v>
      </c>
      <c r="E212" s="3">
        <v>4</v>
      </c>
    </row>
    <row r="213" spans="1:5" x14ac:dyDescent="0.25">
      <c r="A213">
        <v>212</v>
      </c>
      <c r="D213" s="4">
        <v>3</v>
      </c>
      <c r="E213" s="3">
        <v>4</v>
      </c>
    </row>
    <row r="214" spans="1:5" x14ac:dyDescent="0.25">
      <c r="A214">
        <v>213</v>
      </c>
      <c r="D214" s="4">
        <v>3</v>
      </c>
      <c r="E214" s="3">
        <v>4</v>
      </c>
    </row>
    <row r="215" spans="1:5" x14ac:dyDescent="0.25">
      <c r="A215">
        <v>214</v>
      </c>
      <c r="D215" s="4">
        <v>3</v>
      </c>
      <c r="E215" s="3">
        <v>4</v>
      </c>
    </row>
    <row r="216" spans="1:5" x14ac:dyDescent="0.25">
      <c r="A216">
        <v>215</v>
      </c>
      <c r="D216" s="4">
        <v>3</v>
      </c>
      <c r="E216" s="3">
        <v>4</v>
      </c>
    </row>
    <row r="217" spans="1:5" x14ac:dyDescent="0.25">
      <c r="A217">
        <v>216</v>
      </c>
      <c r="C217" s="5">
        <v>2</v>
      </c>
      <c r="D217" s="4">
        <v>3</v>
      </c>
      <c r="E217" s="3">
        <v>4</v>
      </c>
    </row>
    <row r="218" spans="1:5" x14ac:dyDescent="0.25">
      <c r="A218">
        <v>217</v>
      </c>
      <c r="C218" s="5">
        <v>2</v>
      </c>
      <c r="D218" s="4">
        <v>3</v>
      </c>
      <c r="E218" s="3">
        <v>4</v>
      </c>
    </row>
    <row r="219" spans="1:5" x14ac:dyDescent="0.25">
      <c r="A219">
        <v>218</v>
      </c>
      <c r="C219" s="5">
        <v>2</v>
      </c>
      <c r="D219" s="4">
        <v>3</v>
      </c>
    </row>
    <row r="220" spans="1:5" x14ac:dyDescent="0.25">
      <c r="A220">
        <v>219</v>
      </c>
      <c r="C220" s="5">
        <v>2</v>
      </c>
      <c r="D220" s="4">
        <v>3</v>
      </c>
    </row>
    <row r="221" spans="1:5" x14ac:dyDescent="0.25">
      <c r="A221">
        <v>220</v>
      </c>
      <c r="C221" s="5">
        <v>2</v>
      </c>
      <c r="D221" s="4">
        <v>3</v>
      </c>
    </row>
    <row r="222" spans="1:5" x14ac:dyDescent="0.25">
      <c r="A222">
        <v>221</v>
      </c>
      <c r="C222" s="5">
        <v>2</v>
      </c>
    </row>
    <row r="223" spans="1:5" x14ac:dyDescent="0.25">
      <c r="A223">
        <v>222</v>
      </c>
      <c r="C223" s="5">
        <v>2</v>
      </c>
    </row>
    <row r="224" spans="1:5" x14ac:dyDescent="0.25">
      <c r="A224">
        <v>223</v>
      </c>
      <c r="C224" s="5">
        <v>2</v>
      </c>
    </row>
    <row r="225" spans="1:6" x14ac:dyDescent="0.25">
      <c r="A225">
        <v>224</v>
      </c>
      <c r="C225" s="5">
        <v>2</v>
      </c>
    </row>
    <row r="226" spans="1:6" x14ac:dyDescent="0.25">
      <c r="A226">
        <v>225</v>
      </c>
      <c r="C226" s="5">
        <v>2</v>
      </c>
    </row>
    <row r="227" spans="1:6" x14ac:dyDescent="0.25">
      <c r="A227">
        <v>226</v>
      </c>
      <c r="B227" s="2">
        <v>1</v>
      </c>
      <c r="C227" s="5">
        <v>2</v>
      </c>
    </row>
    <row r="228" spans="1:6" x14ac:dyDescent="0.25">
      <c r="A228">
        <v>227</v>
      </c>
      <c r="B228" s="2">
        <v>1</v>
      </c>
      <c r="C228" s="5">
        <v>2</v>
      </c>
    </row>
    <row r="229" spans="1:6" x14ac:dyDescent="0.25">
      <c r="A229">
        <v>228</v>
      </c>
      <c r="B229" s="2">
        <v>1</v>
      </c>
      <c r="C229" s="5">
        <v>2</v>
      </c>
    </row>
    <row r="230" spans="1:6" x14ac:dyDescent="0.25">
      <c r="A230">
        <v>229</v>
      </c>
      <c r="B230" s="2">
        <v>1</v>
      </c>
      <c r="C230" s="5">
        <v>2</v>
      </c>
    </row>
    <row r="231" spans="1:6" x14ac:dyDescent="0.25">
      <c r="A231">
        <v>230</v>
      </c>
      <c r="B231" s="2">
        <v>1</v>
      </c>
    </row>
    <row r="232" spans="1:6" x14ac:dyDescent="0.25">
      <c r="A232">
        <v>231</v>
      </c>
      <c r="B232" s="2">
        <v>1</v>
      </c>
    </row>
    <row r="233" spans="1:6" x14ac:dyDescent="0.25">
      <c r="A233">
        <v>232</v>
      </c>
      <c r="B233" s="2">
        <v>1</v>
      </c>
    </row>
    <row r="234" spans="1:6" x14ac:dyDescent="0.25">
      <c r="A234">
        <v>233</v>
      </c>
      <c r="B234" s="2">
        <v>1</v>
      </c>
      <c r="E234" s="3">
        <v>4</v>
      </c>
    </row>
    <row r="235" spans="1:6" x14ac:dyDescent="0.25">
      <c r="A235">
        <v>234</v>
      </c>
      <c r="B235" s="2">
        <v>1</v>
      </c>
      <c r="E235" s="3">
        <v>4</v>
      </c>
    </row>
    <row r="236" spans="1:6" x14ac:dyDescent="0.25">
      <c r="A236">
        <v>235</v>
      </c>
      <c r="B236" s="2">
        <v>1</v>
      </c>
      <c r="E236" s="3">
        <v>4</v>
      </c>
    </row>
    <row r="237" spans="1:6" x14ac:dyDescent="0.25">
      <c r="A237">
        <v>236</v>
      </c>
      <c r="B237" s="2">
        <v>1</v>
      </c>
      <c r="D237" s="4">
        <v>3</v>
      </c>
      <c r="E237" s="3">
        <v>4</v>
      </c>
    </row>
    <row r="238" spans="1:6" x14ac:dyDescent="0.25">
      <c r="A238">
        <v>237</v>
      </c>
      <c r="B238" s="2">
        <v>1</v>
      </c>
      <c r="D238" s="4">
        <v>3</v>
      </c>
      <c r="E238" s="3">
        <v>4</v>
      </c>
    </row>
    <row r="239" spans="1:6" x14ac:dyDescent="0.25">
      <c r="A239">
        <v>238</v>
      </c>
      <c r="D239" s="4">
        <v>3</v>
      </c>
      <c r="E239" s="3">
        <v>4</v>
      </c>
    </row>
    <row r="240" spans="1:6" x14ac:dyDescent="0.25">
      <c r="A240">
        <v>239</v>
      </c>
      <c r="D240" s="4">
        <v>3</v>
      </c>
      <c r="E240" s="3">
        <v>4</v>
      </c>
      <c r="F240" t="s">
        <v>22</v>
      </c>
    </row>
    <row r="241" spans="1:6" x14ac:dyDescent="0.25">
      <c r="A241">
        <v>240</v>
      </c>
    </row>
    <row r="242" spans="1:6" x14ac:dyDescent="0.25">
      <c r="A242">
        <v>241</v>
      </c>
      <c r="F242" t="s">
        <v>22</v>
      </c>
    </row>
    <row r="243" spans="1:6" x14ac:dyDescent="0.25">
      <c r="A243">
        <v>242</v>
      </c>
    </row>
    <row r="244" spans="1:6" x14ac:dyDescent="0.25">
      <c r="A244">
        <v>243</v>
      </c>
      <c r="C244" s="5">
        <v>2</v>
      </c>
    </row>
    <row r="245" spans="1:6" x14ac:dyDescent="0.25">
      <c r="A245">
        <v>244</v>
      </c>
      <c r="C245" s="5">
        <v>2</v>
      </c>
    </row>
    <row r="246" spans="1:6" x14ac:dyDescent="0.25">
      <c r="A246">
        <v>245</v>
      </c>
      <c r="C246" s="5">
        <v>2</v>
      </c>
      <c r="D246" s="4">
        <v>3</v>
      </c>
    </row>
    <row r="247" spans="1:6" x14ac:dyDescent="0.25">
      <c r="A247">
        <v>246</v>
      </c>
      <c r="C247" s="5">
        <v>2</v>
      </c>
      <c r="D247" s="4">
        <v>3</v>
      </c>
    </row>
    <row r="248" spans="1:6" x14ac:dyDescent="0.25">
      <c r="A248">
        <v>247</v>
      </c>
      <c r="C248" s="5">
        <v>2</v>
      </c>
      <c r="D248" s="4">
        <v>3</v>
      </c>
    </row>
    <row r="249" spans="1:6" x14ac:dyDescent="0.25">
      <c r="A249">
        <v>248</v>
      </c>
      <c r="C249" s="5">
        <v>2</v>
      </c>
      <c r="D249" s="4">
        <v>3</v>
      </c>
    </row>
    <row r="250" spans="1:6" x14ac:dyDescent="0.25">
      <c r="A250">
        <v>249</v>
      </c>
      <c r="C250" s="5">
        <v>2</v>
      </c>
      <c r="D250" s="4">
        <v>3</v>
      </c>
    </row>
    <row r="251" spans="1:6" x14ac:dyDescent="0.25">
      <c r="A251">
        <v>250</v>
      </c>
      <c r="C251" s="5">
        <v>2</v>
      </c>
      <c r="D251" s="4">
        <v>3</v>
      </c>
    </row>
    <row r="252" spans="1:6" x14ac:dyDescent="0.25">
      <c r="A252">
        <v>251</v>
      </c>
      <c r="C252" s="5">
        <v>2</v>
      </c>
      <c r="D252" s="4">
        <v>3</v>
      </c>
    </row>
    <row r="253" spans="1:6" x14ac:dyDescent="0.25">
      <c r="A253">
        <v>252</v>
      </c>
      <c r="C253" s="5">
        <v>2</v>
      </c>
      <c r="D253" s="4">
        <v>3</v>
      </c>
    </row>
    <row r="254" spans="1:6" x14ac:dyDescent="0.25">
      <c r="A254">
        <v>253</v>
      </c>
      <c r="C254" s="5">
        <v>2</v>
      </c>
      <c r="D254" s="4">
        <v>3</v>
      </c>
    </row>
    <row r="255" spans="1:6" x14ac:dyDescent="0.25">
      <c r="A255">
        <v>254</v>
      </c>
      <c r="C255" s="5">
        <v>2</v>
      </c>
      <c r="D255" s="4">
        <v>3</v>
      </c>
    </row>
    <row r="256" spans="1:6" x14ac:dyDescent="0.25">
      <c r="A256">
        <v>255</v>
      </c>
      <c r="C256" s="5">
        <v>2</v>
      </c>
      <c r="D256" s="4">
        <v>3</v>
      </c>
    </row>
    <row r="257" spans="1:5" x14ac:dyDescent="0.25">
      <c r="A257">
        <v>256</v>
      </c>
      <c r="C257" s="5">
        <v>2</v>
      </c>
      <c r="D257" s="4">
        <v>3</v>
      </c>
    </row>
    <row r="258" spans="1:5" x14ac:dyDescent="0.25">
      <c r="A258">
        <v>257</v>
      </c>
      <c r="C258" s="5">
        <v>2</v>
      </c>
      <c r="D258" s="4">
        <v>3</v>
      </c>
    </row>
    <row r="259" spans="1:5" x14ac:dyDescent="0.25">
      <c r="A259">
        <v>258</v>
      </c>
      <c r="C259" s="5">
        <v>2</v>
      </c>
      <c r="D259" s="4">
        <v>3</v>
      </c>
    </row>
    <row r="260" spans="1:5" x14ac:dyDescent="0.25">
      <c r="A260">
        <v>259</v>
      </c>
      <c r="D260" s="4">
        <v>3</v>
      </c>
    </row>
    <row r="261" spans="1:5" x14ac:dyDescent="0.25">
      <c r="A261">
        <v>260</v>
      </c>
    </row>
    <row r="262" spans="1:5" x14ac:dyDescent="0.25">
      <c r="A262">
        <v>261</v>
      </c>
      <c r="B262" s="2">
        <v>1</v>
      </c>
    </row>
    <row r="263" spans="1:5" x14ac:dyDescent="0.25">
      <c r="A263">
        <v>262</v>
      </c>
      <c r="B263" s="2">
        <v>1</v>
      </c>
    </row>
    <row r="264" spans="1:5" x14ac:dyDescent="0.25">
      <c r="A264">
        <v>263</v>
      </c>
      <c r="B264" s="2">
        <v>1</v>
      </c>
      <c r="E264" s="3">
        <v>4</v>
      </c>
    </row>
    <row r="265" spans="1:5" x14ac:dyDescent="0.25">
      <c r="A265">
        <v>264</v>
      </c>
      <c r="B265" s="2">
        <v>1</v>
      </c>
      <c r="E265" s="3">
        <v>4</v>
      </c>
    </row>
    <row r="266" spans="1:5" x14ac:dyDescent="0.25">
      <c r="A266">
        <v>265</v>
      </c>
      <c r="B266" s="2">
        <v>1</v>
      </c>
      <c r="E266" s="3">
        <v>4</v>
      </c>
    </row>
    <row r="267" spans="1:5" x14ac:dyDescent="0.25">
      <c r="A267">
        <v>266</v>
      </c>
      <c r="B267" s="2">
        <v>1</v>
      </c>
      <c r="E267" s="3">
        <v>4</v>
      </c>
    </row>
    <row r="268" spans="1:5" x14ac:dyDescent="0.25">
      <c r="A268">
        <v>267</v>
      </c>
      <c r="B268" s="2">
        <v>1</v>
      </c>
      <c r="E268" s="3">
        <v>4</v>
      </c>
    </row>
    <row r="269" spans="1:5" x14ac:dyDescent="0.25">
      <c r="A269">
        <v>268</v>
      </c>
      <c r="B269" s="2">
        <v>1</v>
      </c>
      <c r="E269" s="3">
        <v>4</v>
      </c>
    </row>
    <row r="270" spans="1:5" x14ac:dyDescent="0.25">
      <c r="A270">
        <v>269</v>
      </c>
      <c r="B270" s="2">
        <v>1</v>
      </c>
      <c r="E270" s="3">
        <v>4</v>
      </c>
    </row>
    <row r="271" spans="1:5" x14ac:dyDescent="0.25">
      <c r="A271">
        <v>270</v>
      </c>
      <c r="B271" s="2">
        <v>1</v>
      </c>
      <c r="E271" s="3">
        <v>4</v>
      </c>
    </row>
    <row r="272" spans="1:5" x14ac:dyDescent="0.25">
      <c r="A272">
        <v>271</v>
      </c>
      <c r="B272" s="2">
        <v>1</v>
      </c>
      <c r="E272" s="3">
        <v>4</v>
      </c>
    </row>
    <row r="273" spans="1:5" x14ac:dyDescent="0.25">
      <c r="A273">
        <v>272</v>
      </c>
      <c r="B273" s="2">
        <v>1</v>
      </c>
      <c r="E273" s="3">
        <v>4</v>
      </c>
    </row>
    <row r="274" spans="1:5" x14ac:dyDescent="0.25">
      <c r="A274">
        <v>273</v>
      </c>
      <c r="B274" s="2">
        <v>1</v>
      </c>
      <c r="E274" s="3">
        <v>4</v>
      </c>
    </row>
    <row r="275" spans="1:5" x14ac:dyDescent="0.25">
      <c r="A275">
        <v>274</v>
      </c>
      <c r="B275" s="2">
        <v>1</v>
      </c>
      <c r="E275" s="3">
        <v>4</v>
      </c>
    </row>
    <row r="276" spans="1:5" x14ac:dyDescent="0.25">
      <c r="A276">
        <v>275</v>
      </c>
      <c r="C276" s="5">
        <v>2</v>
      </c>
      <c r="E276" s="3">
        <v>4</v>
      </c>
    </row>
    <row r="277" spans="1:5" x14ac:dyDescent="0.25">
      <c r="A277">
        <v>276</v>
      </c>
      <c r="C277" s="5">
        <v>2</v>
      </c>
    </row>
    <row r="278" spans="1:5" x14ac:dyDescent="0.25">
      <c r="A278">
        <v>277</v>
      </c>
      <c r="C278" s="5">
        <v>2</v>
      </c>
    </row>
    <row r="279" spans="1:5" x14ac:dyDescent="0.25">
      <c r="A279">
        <v>278</v>
      </c>
      <c r="C279" s="5">
        <v>2</v>
      </c>
      <c r="D279" s="4">
        <v>3</v>
      </c>
    </row>
    <row r="280" spans="1:5" x14ac:dyDescent="0.25">
      <c r="A280">
        <v>279</v>
      </c>
      <c r="C280" s="5">
        <v>2</v>
      </c>
      <c r="D280" s="4">
        <v>3</v>
      </c>
    </row>
    <row r="281" spans="1:5" x14ac:dyDescent="0.25">
      <c r="A281">
        <v>280</v>
      </c>
      <c r="C281" s="5">
        <v>2</v>
      </c>
      <c r="D281" s="4">
        <v>3</v>
      </c>
    </row>
    <row r="282" spans="1:5" x14ac:dyDescent="0.25">
      <c r="A282">
        <v>281</v>
      </c>
      <c r="C282" s="5">
        <v>2</v>
      </c>
      <c r="D282" s="4">
        <v>3</v>
      </c>
    </row>
    <row r="283" spans="1:5" x14ac:dyDescent="0.25">
      <c r="A283">
        <v>282</v>
      </c>
      <c r="C283" s="5">
        <v>2</v>
      </c>
      <c r="D283" s="4">
        <v>3</v>
      </c>
    </row>
    <row r="284" spans="1:5" x14ac:dyDescent="0.25">
      <c r="A284">
        <v>283</v>
      </c>
      <c r="C284" s="5">
        <v>2</v>
      </c>
      <c r="D284" s="4">
        <v>3</v>
      </c>
    </row>
    <row r="285" spans="1:5" x14ac:dyDescent="0.25">
      <c r="A285">
        <v>284</v>
      </c>
      <c r="C285" s="5">
        <v>2</v>
      </c>
      <c r="D285" s="4">
        <v>3</v>
      </c>
    </row>
    <row r="286" spans="1:5" x14ac:dyDescent="0.25">
      <c r="A286">
        <v>285</v>
      </c>
      <c r="C286" s="5">
        <v>2</v>
      </c>
      <c r="D286" s="4">
        <v>3</v>
      </c>
    </row>
    <row r="287" spans="1:5" x14ac:dyDescent="0.25">
      <c r="A287">
        <v>286</v>
      </c>
      <c r="C287" s="5">
        <v>2</v>
      </c>
      <c r="D287" s="4">
        <v>3</v>
      </c>
    </row>
    <row r="288" spans="1:5" x14ac:dyDescent="0.25">
      <c r="A288">
        <v>287</v>
      </c>
      <c r="C288" s="5">
        <v>2</v>
      </c>
      <c r="D288" s="4">
        <v>3</v>
      </c>
    </row>
    <row r="289" spans="1:5" x14ac:dyDescent="0.25">
      <c r="A289">
        <v>288</v>
      </c>
      <c r="D289" s="4">
        <v>3</v>
      </c>
    </row>
    <row r="290" spans="1:5" x14ac:dyDescent="0.25">
      <c r="A290">
        <v>289</v>
      </c>
    </row>
    <row r="291" spans="1:5" x14ac:dyDescent="0.25">
      <c r="A291">
        <v>290</v>
      </c>
    </row>
    <row r="292" spans="1:5" x14ac:dyDescent="0.25">
      <c r="A292">
        <v>291</v>
      </c>
    </row>
    <row r="293" spans="1:5" x14ac:dyDescent="0.25">
      <c r="A293">
        <v>292</v>
      </c>
      <c r="B293" s="2">
        <v>1</v>
      </c>
      <c r="E293" s="3">
        <v>4</v>
      </c>
    </row>
    <row r="294" spans="1:5" x14ac:dyDescent="0.25">
      <c r="A294">
        <v>293</v>
      </c>
      <c r="B294" s="2">
        <v>1</v>
      </c>
      <c r="E294" s="3">
        <v>4</v>
      </c>
    </row>
    <row r="295" spans="1:5" x14ac:dyDescent="0.25">
      <c r="A295">
        <v>294</v>
      </c>
      <c r="B295" s="2">
        <v>1</v>
      </c>
      <c r="E295" s="3">
        <v>4</v>
      </c>
    </row>
    <row r="296" spans="1:5" x14ac:dyDescent="0.25">
      <c r="A296">
        <v>295</v>
      </c>
      <c r="B296" s="2">
        <v>1</v>
      </c>
      <c r="E296" s="3">
        <v>4</v>
      </c>
    </row>
    <row r="297" spans="1:5" x14ac:dyDescent="0.25">
      <c r="A297">
        <v>296</v>
      </c>
      <c r="B297" s="2">
        <v>1</v>
      </c>
      <c r="E297" s="3">
        <v>4</v>
      </c>
    </row>
    <row r="298" spans="1:5" x14ac:dyDescent="0.25">
      <c r="A298">
        <v>297</v>
      </c>
      <c r="B298" s="2">
        <v>1</v>
      </c>
      <c r="E298" s="3">
        <v>4</v>
      </c>
    </row>
    <row r="299" spans="1:5" x14ac:dyDescent="0.25">
      <c r="A299">
        <v>298</v>
      </c>
      <c r="B299" s="2">
        <v>1</v>
      </c>
      <c r="E299" s="3">
        <v>4</v>
      </c>
    </row>
    <row r="300" spans="1:5" x14ac:dyDescent="0.25">
      <c r="A300">
        <v>299</v>
      </c>
      <c r="B300" s="2">
        <v>1</v>
      </c>
      <c r="E300" s="3">
        <v>4</v>
      </c>
    </row>
    <row r="301" spans="1:5" x14ac:dyDescent="0.25">
      <c r="A301">
        <v>300</v>
      </c>
      <c r="B301" s="2">
        <v>1</v>
      </c>
      <c r="E301" s="3">
        <v>4</v>
      </c>
    </row>
    <row r="302" spans="1:5" x14ac:dyDescent="0.25">
      <c r="A302">
        <v>301</v>
      </c>
      <c r="B302" s="2">
        <v>1</v>
      </c>
      <c r="E302" s="3">
        <v>4</v>
      </c>
    </row>
    <row r="303" spans="1:5" x14ac:dyDescent="0.25">
      <c r="A303">
        <v>302</v>
      </c>
      <c r="B303" s="2">
        <v>1</v>
      </c>
      <c r="E303" s="3">
        <v>4</v>
      </c>
    </row>
    <row r="304" spans="1:5" x14ac:dyDescent="0.25">
      <c r="A304">
        <v>303</v>
      </c>
      <c r="B304" s="2">
        <v>1</v>
      </c>
    </row>
    <row r="305" spans="1:4" x14ac:dyDescent="0.25">
      <c r="A305">
        <v>304</v>
      </c>
      <c r="B305" s="2">
        <v>1</v>
      </c>
    </row>
    <row r="306" spans="1:4" x14ac:dyDescent="0.25">
      <c r="A306">
        <v>305</v>
      </c>
    </row>
    <row r="307" spans="1:4" x14ac:dyDescent="0.25">
      <c r="A307">
        <v>306</v>
      </c>
      <c r="C307" s="5">
        <v>2</v>
      </c>
      <c r="D307" s="4">
        <v>3</v>
      </c>
    </row>
    <row r="308" spans="1:4" x14ac:dyDescent="0.25">
      <c r="A308">
        <v>307</v>
      </c>
      <c r="C308" s="5">
        <v>2</v>
      </c>
      <c r="D308" s="4">
        <v>3</v>
      </c>
    </row>
    <row r="309" spans="1:4" x14ac:dyDescent="0.25">
      <c r="A309">
        <v>308</v>
      </c>
      <c r="C309" s="5">
        <v>2</v>
      </c>
      <c r="D309" s="4">
        <v>3</v>
      </c>
    </row>
    <row r="310" spans="1:4" x14ac:dyDescent="0.25">
      <c r="A310">
        <v>309</v>
      </c>
      <c r="C310" s="5">
        <v>2</v>
      </c>
      <c r="D310" s="4">
        <v>3</v>
      </c>
    </row>
    <row r="311" spans="1:4" x14ac:dyDescent="0.25">
      <c r="A311">
        <v>310</v>
      </c>
      <c r="C311" s="5">
        <v>2</v>
      </c>
      <c r="D311" s="4">
        <v>3</v>
      </c>
    </row>
    <row r="312" spans="1:4" x14ac:dyDescent="0.25">
      <c r="A312">
        <v>311</v>
      </c>
      <c r="C312" s="5">
        <v>2</v>
      </c>
      <c r="D312" s="4">
        <v>3</v>
      </c>
    </row>
    <row r="313" spans="1:4" x14ac:dyDescent="0.25">
      <c r="A313">
        <v>312</v>
      </c>
      <c r="C313" s="5">
        <v>2</v>
      </c>
      <c r="D313" s="4">
        <v>3</v>
      </c>
    </row>
    <row r="314" spans="1:4" x14ac:dyDescent="0.25">
      <c r="A314">
        <v>313</v>
      </c>
      <c r="C314" s="5">
        <v>2</v>
      </c>
      <c r="D314" s="4">
        <v>3</v>
      </c>
    </row>
    <row r="315" spans="1:4" x14ac:dyDescent="0.25">
      <c r="A315">
        <v>314</v>
      </c>
      <c r="C315" s="5">
        <v>2</v>
      </c>
      <c r="D315" s="4">
        <v>3</v>
      </c>
    </row>
    <row r="316" spans="1:4" x14ac:dyDescent="0.25">
      <c r="A316">
        <v>315</v>
      </c>
      <c r="C316" s="5">
        <v>2</v>
      </c>
      <c r="D316" s="4">
        <v>3</v>
      </c>
    </row>
    <row r="317" spans="1:4" x14ac:dyDescent="0.25">
      <c r="A317">
        <v>316</v>
      </c>
      <c r="C317" s="5">
        <v>2</v>
      </c>
      <c r="D317" s="4">
        <v>3</v>
      </c>
    </row>
    <row r="318" spans="1:4" x14ac:dyDescent="0.25">
      <c r="A318">
        <v>317</v>
      </c>
      <c r="C318" s="5">
        <v>2</v>
      </c>
    </row>
    <row r="319" spans="1:4" x14ac:dyDescent="0.25">
      <c r="A319">
        <v>318</v>
      </c>
    </row>
    <row r="320" spans="1:4" x14ac:dyDescent="0.25">
      <c r="A320">
        <v>319</v>
      </c>
    </row>
    <row r="321" spans="1:5" x14ac:dyDescent="0.25">
      <c r="A321">
        <v>320</v>
      </c>
    </row>
    <row r="322" spans="1:5" x14ac:dyDescent="0.25">
      <c r="A322">
        <v>321</v>
      </c>
      <c r="B322" s="2">
        <v>1</v>
      </c>
      <c r="E322" s="3">
        <v>4</v>
      </c>
    </row>
    <row r="323" spans="1:5" x14ac:dyDescent="0.25">
      <c r="A323">
        <v>322</v>
      </c>
      <c r="B323" s="2">
        <v>1</v>
      </c>
      <c r="E323" s="3">
        <v>4</v>
      </c>
    </row>
    <row r="324" spans="1:5" x14ac:dyDescent="0.25">
      <c r="A324">
        <v>323</v>
      </c>
      <c r="B324" s="2">
        <v>1</v>
      </c>
      <c r="E324" s="3">
        <v>4</v>
      </c>
    </row>
    <row r="325" spans="1:5" x14ac:dyDescent="0.25">
      <c r="A325">
        <v>324</v>
      </c>
      <c r="B325" s="2">
        <v>1</v>
      </c>
      <c r="E325" s="3">
        <v>4</v>
      </c>
    </row>
    <row r="326" spans="1:5" x14ac:dyDescent="0.25">
      <c r="A326">
        <v>325</v>
      </c>
      <c r="B326" s="2">
        <v>1</v>
      </c>
      <c r="E326" s="3">
        <v>4</v>
      </c>
    </row>
    <row r="327" spans="1:5" x14ac:dyDescent="0.25">
      <c r="A327">
        <v>326</v>
      </c>
      <c r="B327" s="2">
        <v>1</v>
      </c>
      <c r="E327" s="3">
        <v>4</v>
      </c>
    </row>
    <row r="328" spans="1:5" x14ac:dyDescent="0.25">
      <c r="A328">
        <v>327</v>
      </c>
      <c r="B328" s="2">
        <v>1</v>
      </c>
      <c r="E328" s="3">
        <v>4</v>
      </c>
    </row>
    <row r="329" spans="1:5" x14ac:dyDescent="0.25">
      <c r="A329">
        <v>328</v>
      </c>
      <c r="B329" s="2">
        <v>1</v>
      </c>
      <c r="E329" s="3">
        <v>4</v>
      </c>
    </row>
    <row r="330" spans="1:5" x14ac:dyDescent="0.25">
      <c r="A330">
        <v>329</v>
      </c>
      <c r="B330" s="2">
        <v>1</v>
      </c>
      <c r="E330" s="3">
        <v>4</v>
      </c>
    </row>
    <row r="331" spans="1:5" x14ac:dyDescent="0.25">
      <c r="A331">
        <v>330</v>
      </c>
      <c r="B331" s="2">
        <v>1</v>
      </c>
      <c r="E331" s="3">
        <v>4</v>
      </c>
    </row>
    <row r="332" spans="1:5" x14ac:dyDescent="0.25">
      <c r="A332">
        <v>331</v>
      </c>
      <c r="B332" s="2">
        <v>1</v>
      </c>
      <c r="E332" s="3">
        <v>4</v>
      </c>
    </row>
    <row r="333" spans="1:5" x14ac:dyDescent="0.25">
      <c r="A333">
        <v>332</v>
      </c>
      <c r="E333" s="3">
        <v>4</v>
      </c>
    </row>
    <row r="334" spans="1:5" x14ac:dyDescent="0.25">
      <c r="A334">
        <v>333</v>
      </c>
      <c r="C334" s="5">
        <v>2</v>
      </c>
    </row>
    <row r="335" spans="1:5" x14ac:dyDescent="0.25">
      <c r="A335">
        <v>334</v>
      </c>
      <c r="C335" s="5">
        <v>2</v>
      </c>
      <c r="D335" s="4">
        <v>3</v>
      </c>
    </row>
    <row r="336" spans="1:5" x14ac:dyDescent="0.25">
      <c r="A336">
        <v>335</v>
      </c>
      <c r="C336" s="5">
        <v>2</v>
      </c>
      <c r="D336" s="4">
        <v>3</v>
      </c>
    </row>
    <row r="337" spans="1:5" x14ac:dyDescent="0.25">
      <c r="A337">
        <v>336</v>
      </c>
      <c r="C337" s="5">
        <v>2</v>
      </c>
      <c r="D337" s="4">
        <v>3</v>
      </c>
    </row>
    <row r="338" spans="1:5" x14ac:dyDescent="0.25">
      <c r="A338">
        <v>337</v>
      </c>
      <c r="C338" s="5">
        <v>2</v>
      </c>
      <c r="D338" s="4">
        <v>3</v>
      </c>
    </row>
    <row r="339" spans="1:5" x14ac:dyDescent="0.25">
      <c r="A339">
        <v>338</v>
      </c>
      <c r="C339" s="5">
        <v>2</v>
      </c>
      <c r="D339" s="4">
        <v>3</v>
      </c>
    </row>
    <row r="340" spans="1:5" x14ac:dyDescent="0.25">
      <c r="A340">
        <v>339</v>
      </c>
      <c r="C340" s="5">
        <v>2</v>
      </c>
      <c r="D340" s="4">
        <v>3</v>
      </c>
    </row>
    <row r="341" spans="1:5" x14ac:dyDescent="0.25">
      <c r="A341">
        <v>340</v>
      </c>
      <c r="C341" s="5">
        <v>2</v>
      </c>
      <c r="D341" s="4">
        <v>3</v>
      </c>
    </row>
    <row r="342" spans="1:5" x14ac:dyDescent="0.25">
      <c r="A342">
        <v>341</v>
      </c>
      <c r="C342" s="5">
        <v>2</v>
      </c>
      <c r="D342" s="4">
        <v>3</v>
      </c>
    </row>
    <row r="343" spans="1:5" x14ac:dyDescent="0.25">
      <c r="A343">
        <v>342</v>
      </c>
      <c r="C343" s="5">
        <v>2</v>
      </c>
      <c r="D343" s="4">
        <v>3</v>
      </c>
    </row>
    <row r="344" spans="1:5" x14ac:dyDescent="0.25">
      <c r="A344">
        <v>343</v>
      </c>
      <c r="C344" s="5">
        <v>2</v>
      </c>
      <c r="D344" s="4">
        <v>3</v>
      </c>
    </row>
    <row r="345" spans="1:5" x14ac:dyDescent="0.25">
      <c r="A345">
        <v>344</v>
      </c>
      <c r="C345" s="5">
        <v>2</v>
      </c>
      <c r="D345" s="4">
        <v>3</v>
      </c>
    </row>
    <row r="346" spans="1:5" x14ac:dyDescent="0.25">
      <c r="A346">
        <v>345</v>
      </c>
    </row>
    <row r="347" spans="1:5" x14ac:dyDescent="0.25">
      <c r="A347">
        <v>346</v>
      </c>
    </row>
    <row r="348" spans="1:5" x14ac:dyDescent="0.25">
      <c r="A348">
        <v>347</v>
      </c>
    </row>
    <row r="349" spans="1:5" x14ac:dyDescent="0.25">
      <c r="A349">
        <v>348</v>
      </c>
      <c r="E349" s="3">
        <v>4</v>
      </c>
    </row>
    <row r="350" spans="1:5" x14ac:dyDescent="0.25">
      <c r="A350">
        <v>349</v>
      </c>
      <c r="B350" s="2">
        <v>1</v>
      </c>
      <c r="E350" s="3">
        <v>4</v>
      </c>
    </row>
    <row r="351" spans="1:5" x14ac:dyDescent="0.25">
      <c r="A351">
        <v>350</v>
      </c>
      <c r="B351" s="2">
        <v>1</v>
      </c>
      <c r="E351" s="3">
        <v>4</v>
      </c>
    </row>
    <row r="352" spans="1:5" x14ac:dyDescent="0.25">
      <c r="A352">
        <v>351</v>
      </c>
      <c r="B352" s="2">
        <v>1</v>
      </c>
      <c r="E352" s="3">
        <v>4</v>
      </c>
    </row>
    <row r="353" spans="1:5" x14ac:dyDescent="0.25">
      <c r="A353">
        <v>352</v>
      </c>
      <c r="B353" s="2">
        <v>1</v>
      </c>
      <c r="E353" s="3">
        <v>4</v>
      </c>
    </row>
    <row r="354" spans="1:5" x14ac:dyDescent="0.25">
      <c r="A354">
        <v>353</v>
      </c>
      <c r="B354" s="2">
        <v>1</v>
      </c>
      <c r="E354" s="3">
        <v>4</v>
      </c>
    </row>
    <row r="355" spans="1:5" x14ac:dyDescent="0.25">
      <c r="A355">
        <v>354</v>
      </c>
      <c r="B355" s="2">
        <v>1</v>
      </c>
      <c r="E355" s="3">
        <v>4</v>
      </c>
    </row>
    <row r="356" spans="1:5" x14ac:dyDescent="0.25">
      <c r="A356">
        <v>355</v>
      </c>
      <c r="B356" s="2">
        <v>1</v>
      </c>
      <c r="E356" s="3">
        <v>4</v>
      </c>
    </row>
    <row r="357" spans="1:5" x14ac:dyDescent="0.25">
      <c r="A357">
        <v>356</v>
      </c>
      <c r="B357" s="2">
        <v>1</v>
      </c>
      <c r="E357" s="3">
        <v>4</v>
      </c>
    </row>
    <row r="358" spans="1:5" x14ac:dyDescent="0.25">
      <c r="A358">
        <v>357</v>
      </c>
      <c r="B358" s="2">
        <v>1</v>
      </c>
      <c r="E358" s="3">
        <v>4</v>
      </c>
    </row>
    <row r="359" spans="1:5" x14ac:dyDescent="0.25">
      <c r="A359">
        <v>358</v>
      </c>
      <c r="B359" s="2">
        <v>1</v>
      </c>
    </row>
    <row r="360" spans="1:5" x14ac:dyDescent="0.25">
      <c r="A360">
        <v>359</v>
      </c>
    </row>
    <row r="361" spans="1:5" x14ac:dyDescent="0.25">
      <c r="A361">
        <v>360</v>
      </c>
    </row>
    <row r="362" spans="1:5" x14ac:dyDescent="0.25">
      <c r="A362">
        <v>361</v>
      </c>
      <c r="C362" s="5">
        <v>2</v>
      </c>
    </row>
    <row r="363" spans="1:5" x14ac:dyDescent="0.25">
      <c r="A363">
        <v>362</v>
      </c>
      <c r="C363" s="5">
        <v>2</v>
      </c>
    </row>
    <row r="364" spans="1:5" x14ac:dyDescent="0.25">
      <c r="A364">
        <v>363</v>
      </c>
      <c r="C364" s="5">
        <v>2</v>
      </c>
      <c r="D364" s="4">
        <v>3</v>
      </c>
    </row>
    <row r="365" spans="1:5" x14ac:dyDescent="0.25">
      <c r="A365">
        <v>364</v>
      </c>
      <c r="C365" s="5">
        <v>2</v>
      </c>
      <c r="D365" s="4">
        <v>3</v>
      </c>
    </row>
    <row r="366" spans="1:5" x14ac:dyDescent="0.25">
      <c r="A366">
        <v>365</v>
      </c>
      <c r="C366" s="5">
        <v>2</v>
      </c>
      <c r="D366" s="4">
        <v>3</v>
      </c>
    </row>
    <row r="367" spans="1:5" x14ac:dyDescent="0.25">
      <c r="A367">
        <v>366</v>
      </c>
      <c r="C367" s="5">
        <v>2</v>
      </c>
      <c r="D367" s="4">
        <v>3</v>
      </c>
    </row>
    <row r="368" spans="1:5" x14ac:dyDescent="0.25">
      <c r="A368">
        <v>367</v>
      </c>
      <c r="C368" s="5">
        <v>2</v>
      </c>
      <c r="D368" s="4">
        <v>3</v>
      </c>
    </row>
    <row r="369" spans="1:5" x14ac:dyDescent="0.25">
      <c r="A369">
        <v>368</v>
      </c>
      <c r="C369" s="5">
        <v>2</v>
      </c>
      <c r="D369" s="4">
        <v>3</v>
      </c>
    </row>
    <row r="370" spans="1:5" x14ac:dyDescent="0.25">
      <c r="A370">
        <v>369</v>
      </c>
      <c r="C370" s="5">
        <v>2</v>
      </c>
      <c r="D370" s="4">
        <v>3</v>
      </c>
    </row>
    <row r="371" spans="1:5" x14ac:dyDescent="0.25">
      <c r="A371">
        <v>370</v>
      </c>
      <c r="C371" s="5">
        <v>2</v>
      </c>
      <c r="D371" s="4">
        <v>3</v>
      </c>
    </row>
    <row r="372" spans="1:5" x14ac:dyDescent="0.25">
      <c r="A372">
        <v>371</v>
      </c>
      <c r="D372" s="4">
        <v>3</v>
      </c>
    </row>
    <row r="373" spans="1:5" x14ac:dyDescent="0.25">
      <c r="A373">
        <v>372</v>
      </c>
      <c r="D373" s="4">
        <v>3</v>
      </c>
    </row>
    <row r="374" spans="1:5" x14ac:dyDescent="0.25">
      <c r="A374">
        <v>373</v>
      </c>
    </row>
    <row r="375" spans="1:5" x14ac:dyDescent="0.25">
      <c r="A375">
        <v>374</v>
      </c>
    </row>
    <row r="376" spans="1:5" x14ac:dyDescent="0.25">
      <c r="A376">
        <v>375</v>
      </c>
      <c r="E376" s="3">
        <v>4</v>
      </c>
    </row>
    <row r="377" spans="1:5" x14ac:dyDescent="0.25">
      <c r="A377">
        <v>376</v>
      </c>
      <c r="B377" s="2">
        <v>1</v>
      </c>
      <c r="E377" s="3">
        <v>4</v>
      </c>
    </row>
    <row r="378" spans="1:5" x14ac:dyDescent="0.25">
      <c r="A378">
        <v>377</v>
      </c>
      <c r="B378" s="2">
        <v>1</v>
      </c>
      <c r="E378" s="3">
        <v>4</v>
      </c>
    </row>
    <row r="379" spans="1:5" x14ac:dyDescent="0.25">
      <c r="A379">
        <v>378</v>
      </c>
      <c r="B379" s="2">
        <v>1</v>
      </c>
      <c r="E379" s="3">
        <v>4</v>
      </c>
    </row>
    <row r="380" spans="1:5" x14ac:dyDescent="0.25">
      <c r="A380">
        <v>379</v>
      </c>
      <c r="B380" s="2">
        <v>1</v>
      </c>
      <c r="E380" s="3">
        <v>4</v>
      </c>
    </row>
    <row r="381" spans="1:5" x14ac:dyDescent="0.25">
      <c r="A381">
        <v>380</v>
      </c>
      <c r="B381" s="2">
        <v>1</v>
      </c>
      <c r="E381" s="3">
        <v>4</v>
      </c>
    </row>
    <row r="382" spans="1:5" x14ac:dyDescent="0.25">
      <c r="A382">
        <v>381</v>
      </c>
      <c r="B382" s="2">
        <v>1</v>
      </c>
      <c r="E382" s="3">
        <v>4</v>
      </c>
    </row>
    <row r="383" spans="1:5" x14ac:dyDescent="0.25">
      <c r="A383">
        <v>382</v>
      </c>
      <c r="B383" s="2">
        <v>1</v>
      </c>
      <c r="E383" s="3">
        <v>4</v>
      </c>
    </row>
    <row r="384" spans="1:5" x14ac:dyDescent="0.25">
      <c r="A384">
        <v>383</v>
      </c>
      <c r="B384" s="2">
        <v>1</v>
      </c>
      <c r="E384" s="3">
        <v>4</v>
      </c>
    </row>
    <row r="385" spans="1:5" x14ac:dyDescent="0.25">
      <c r="A385">
        <v>384</v>
      </c>
      <c r="B385" s="2">
        <v>1</v>
      </c>
    </row>
    <row r="386" spans="1:5" x14ac:dyDescent="0.25">
      <c r="A386">
        <v>385</v>
      </c>
      <c r="B386" s="2">
        <v>1</v>
      </c>
    </row>
    <row r="387" spans="1:5" x14ac:dyDescent="0.25">
      <c r="A387">
        <v>386</v>
      </c>
      <c r="B387" s="2">
        <v>1</v>
      </c>
      <c r="C387" s="5">
        <v>2</v>
      </c>
    </row>
    <row r="388" spans="1:5" x14ac:dyDescent="0.25">
      <c r="A388">
        <v>387</v>
      </c>
      <c r="B388" s="2">
        <v>1</v>
      </c>
      <c r="C388" s="5">
        <v>2</v>
      </c>
    </row>
    <row r="389" spans="1:5" x14ac:dyDescent="0.25">
      <c r="A389">
        <v>388</v>
      </c>
      <c r="C389" s="5">
        <v>2</v>
      </c>
    </row>
    <row r="390" spans="1:5" x14ac:dyDescent="0.25">
      <c r="A390">
        <v>389</v>
      </c>
      <c r="C390" s="5">
        <v>2</v>
      </c>
    </row>
    <row r="391" spans="1:5" x14ac:dyDescent="0.25">
      <c r="A391">
        <v>390</v>
      </c>
      <c r="C391" s="5">
        <v>2</v>
      </c>
    </row>
    <row r="392" spans="1:5" x14ac:dyDescent="0.25">
      <c r="A392">
        <v>391</v>
      </c>
      <c r="C392" s="5">
        <v>2</v>
      </c>
      <c r="D392" s="4">
        <v>3</v>
      </c>
    </row>
    <row r="393" spans="1:5" x14ac:dyDescent="0.25">
      <c r="A393">
        <v>392</v>
      </c>
      <c r="C393" s="5">
        <v>2</v>
      </c>
      <c r="D393" s="4">
        <v>3</v>
      </c>
    </row>
    <row r="394" spans="1:5" x14ac:dyDescent="0.25">
      <c r="A394">
        <v>393</v>
      </c>
      <c r="C394" s="5">
        <v>2</v>
      </c>
      <c r="D394" s="4">
        <v>3</v>
      </c>
    </row>
    <row r="395" spans="1:5" x14ac:dyDescent="0.25">
      <c r="A395">
        <v>394</v>
      </c>
      <c r="C395" s="5">
        <v>2</v>
      </c>
      <c r="D395" s="4">
        <v>3</v>
      </c>
    </row>
    <row r="396" spans="1:5" x14ac:dyDescent="0.25">
      <c r="A396">
        <v>395</v>
      </c>
      <c r="C396" s="5">
        <v>2</v>
      </c>
      <c r="D396" s="4">
        <v>3</v>
      </c>
    </row>
    <row r="397" spans="1:5" x14ac:dyDescent="0.25">
      <c r="A397">
        <v>396</v>
      </c>
      <c r="C397" s="5">
        <v>2</v>
      </c>
      <c r="D397" s="4">
        <v>3</v>
      </c>
    </row>
    <row r="398" spans="1:5" x14ac:dyDescent="0.25">
      <c r="A398">
        <v>397</v>
      </c>
      <c r="D398" s="4">
        <v>3</v>
      </c>
    </row>
    <row r="399" spans="1:5" x14ac:dyDescent="0.25">
      <c r="A399">
        <v>398</v>
      </c>
      <c r="D399" s="4">
        <v>3</v>
      </c>
      <c r="E399" s="3">
        <v>4</v>
      </c>
    </row>
    <row r="400" spans="1:5" x14ac:dyDescent="0.25">
      <c r="A400">
        <v>399</v>
      </c>
      <c r="D400" s="4">
        <v>3</v>
      </c>
      <c r="E400" s="3">
        <v>4</v>
      </c>
    </row>
    <row r="401" spans="1:5" x14ac:dyDescent="0.25">
      <c r="A401">
        <v>400</v>
      </c>
      <c r="D401" s="4">
        <v>3</v>
      </c>
      <c r="E401" s="3">
        <v>4</v>
      </c>
    </row>
    <row r="402" spans="1:5" x14ac:dyDescent="0.25">
      <c r="A402">
        <v>401</v>
      </c>
      <c r="B402" s="2">
        <v>1</v>
      </c>
      <c r="E402" s="3">
        <v>4</v>
      </c>
    </row>
    <row r="403" spans="1:5" x14ac:dyDescent="0.25">
      <c r="A403">
        <v>402</v>
      </c>
      <c r="B403" s="2">
        <v>1</v>
      </c>
      <c r="E403" s="3">
        <v>4</v>
      </c>
    </row>
    <row r="404" spans="1:5" x14ac:dyDescent="0.25">
      <c r="A404">
        <v>403</v>
      </c>
      <c r="B404" s="2">
        <v>1</v>
      </c>
      <c r="E404" s="3">
        <v>4</v>
      </c>
    </row>
    <row r="405" spans="1:5" x14ac:dyDescent="0.25">
      <c r="A405">
        <v>404</v>
      </c>
      <c r="B405" s="2">
        <v>1</v>
      </c>
      <c r="E405" s="3">
        <v>4</v>
      </c>
    </row>
    <row r="406" spans="1:5" x14ac:dyDescent="0.25">
      <c r="A406">
        <v>405</v>
      </c>
      <c r="B406" s="2">
        <v>1</v>
      </c>
      <c r="E406" s="3">
        <v>4</v>
      </c>
    </row>
    <row r="407" spans="1:5" x14ac:dyDescent="0.25">
      <c r="A407">
        <v>406</v>
      </c>
      <c r="B407" s="2">
        <v>1</v>
      </c>
      <c r="E407" s="3">
        <v>4</v>
      </c>
    </row>
    <row r="408" spans="1:5" x14ac:dyDescent="0.25">
      <c r="A408">
        <v>407</v>
      </c>
      <c r="B408" s="2">
        <v>1</v>
      </c>
      <c r="E408" s="3">
        <v>4</v>
      </c>
    </row>
    <row r="409" spans="1:5" x14ac:dyDescent="0.25">
      <c r="A409">
        <v>408</v>
      </c>
      <c r="B409" s="2">
        <v>1</v>
      </c>
      <c r="E409" s="3">
        <v>4</v>
      </c>
    </row>
    <row r="410" spans="1:5" x14ac:dyDescent="0.25">
      <c r="A410">
        <v>409</v>
      </c>
      <c r="B410" s="2">
        <v>1</v>
      </c>
    </row>
    <row r="411" spans="1:5" x14ac:dyDescent="0.25">
      <c r="A411">
        <v>410</v>
      </c>
      <c r="B411" s="2">
        <v>1</v>
      </c>
    </row>
    <row r="412" spans="1:5" x14ac:dyDescent="0.25">
      <c r="A412">
        <v>411</v>
      </c>
      <c r="B412" s="2">
        <v>1</v>
      </c>
    </row>
    <row r="413" spans="1:5" x14ac:dyDescent="0.25">
      <c r="A413">
        <v>412</v>
      </c>
      <c r="C413" s="5">
        <v>2</v>
      </c>
    </row>
    <row r="414" spans="1:5" x14ac:dyDescent="0.25">
      <c r="A414">
        <v>413</v>
      </c>
      <c r="C414" s="5">
        <v>2</v>
      </c>
    </row>
    <row r="415" spans="1:5" x14ac:dyDescent="0.25">
      <c r="A415">
        <v>414</v>
      </c>
      <c r="C415" s="5">
        <v>2</v>
      </c>
    </row>
    <row r="416" spans="1:5" x14ac:dyDescent="0.25">
      <c r="A416">
        <v>415</v>
      </c>
      <c r="C416" s="5">
        <v>2</v>
      </c>
    </row>
    <row r="417" spans="1:5" x14ac:dyDescent="0.25">
      <c r="A417">
        <v>416</v>
      </c>
      <c r="C417" s="5">
        <v>2</v>
      </c>
      <c r="D417" s="4">
        <v>3</v>
      </c>
    </row>
    <row r="418" spans="1:5" x14ac:dyDescent="0.25">
      <c r="A418">
        <v>417</v>
      </c>
      <c r="C418" s="5">
        <v>2</v>
      </c>
      <c r="D418" s="4">
        <v>3</v>
      </c>
    </row>
    <row r="419" spans="1:5" x14ac:dyDescent="0.25">
      <c r="A419">
        <v>418</v>
      </c>
      <c r="C419" s="5">
        <v>2</v>
      </c>
      <c r="D419" s="4">
        <v>3</v>
      </c>
    </row>
    <row r="420" spans="1:5" x14ac:dyDescent="0.25">
      <c r="A420">
        <v>419</v>
      </c>
      <c r="C420" s="5">
        <v>2</v>
      </c>
      <c r="D420" s="4">
        <v>3</v>
      </c>
    </row>
    <row r="421" spans="1:5" x14ac:dyDescent="0.25">
      <c r="A421">
        <v>420</v>
      </c>
      <c r="C421" s="5">
        <v>2</v>
      </c>
      <c r="D421" s="4">
        <v>3</v>
      </c>
    </row>
    <row r="422" spans="1:5" x14ac:dyDescent="0.25">
      <c r="A422">
        <v>421</v>
      </c>
      <c r="C422" s="5">
        <v>2</v>
      </c>
      <c r="D422" s="4">
        <v>3</v>
      </c>
    </row>
    <row r="423" spans="1:5" x14ac:dyDescent="0.25">
      <c r="A423">
        <v>422</v>
      </c>
      <c r="D423" s="4">
        <v>3</v>
      </c>
    </row>
    <row r="424" spans="1:5" x14ac:dyDescent="0.25">
      <c r="A424">
        <v>423</v>
      </c>
      <c r="D424" s="4">
        <v>3</v>
      </c>
    </row>
    <row r="425" spans="1:5" x14ac:dyDescent="0.25">
      <c r="A425">
        <v>424</v>
      </c>
      <c r="D425" s="4">
        <v>3</v>
      </c>
    </row>
    <row r="426" spans="1:5" x14ac:dyDescent="0.25">
      <c r="A426">
        <v>425</v>
      </c>
      <c r="D426" s="4">
        <v>3</v>
      </c>
      <c r="E426" s="3">
        <v>4</v>
      </c>
    </row>
    <row r="427" spans="1:5" x14ac:dyDescent="0.25">
      <c r="A427">
        <v>426</v>
      </c>
      <c r="E427" s="3">
        <v>4</v>
      </c>
    </row>
    <row r="428" spans="1:5" x14ac:dyDescent="0.25">
      <c r="A428">
        <v>427</v>
      </c>
      <c r="B428" s="2">
        <v>1</v>
      </c>
      <c r="E428" s="3">
        <v>4</v>
      </c>
    </row>
    <row r="429" spans="1:5" x14ac:dyDescent="0.25">
      <c r="A429">
        <v>428</v>
      </c>
      <c r="B429" s="2">
        <v>1</v>
      </c>
      <c r="E429" s="3">
        <v>4</v>
      </c>
    </row>
    <row r="430" spans="1:5" x14ac:dyDescent="0.25">
      <c r="A430">
        <v>429</v>
      </c>
      <c r="B430" s="2">
        <v>1</v>
      </c>
      <c r="E430" s="3">
        <v>4</v>
      </c>
    </row>
    <row r="431" spans="1:5" x14ac:dyDescent="0.25">
      <c r="A431">
        <v>430</v>
      </c>
      <c r="B431" s="2">
        <v>1</v>
      </c>
      <c r="E431" s="3">
        <v>4</v>
      </c>
    </row>
    <row r="432" spans="1:5" x14ac:dyDescent="0.25">
      <c r="A432">
        <v>431</v>
      </c>
      <c r="B432" s="2">
        <v>1</v>
      </c>
      <c r="E432" s="3">
        <v>4</v>
      </c>
    </row>
    <row r="433" spans="1:5" x14ac:dyDescent="0.25">
      <c r="A433">
        <v>432</v>
      </c>
      <c r="B433" s="2">
        <v>1</v>
      </c>
      <c r="E433" s="3">
        <v>4</v>
      </c>
    </row>
    <row r="434" spans="1:5" x14ac:dyDescent="0.25">
      <c r="A434">
        <v>433</v>
      </c>
      <c r="B434" s="2">
        <v>1</v>
      </c>
    </row>
    <row r="435" spans="1:5" x14ac:dyDescent="0.25">
      <c r="A435">
        <v>434</v>
      </c>
      <c r="B435" s="2">
        <v>1</v>
      </c>
    </row>
    <row r="436" spans="1:5" x14ac:dyDescent="0.25">
      <c r="A436">
        <v>435</v>
      </c>
      <c r="B436" s="2">
        <v>1</v>
      </c>
    </row>
    <row r="437" spans="1:5" x14ac:dyDescent="0.25">
      <c r="A437">
        <v>436</v>
      </c>
      <c r="B437" s="2">
        <v>1</v>
      </c>
    </row>
    <row r="438" spans="1:5" x14ac:dyDescent="0.25">
      <c r="A438">
        <v>437</v>
      </c>
      <c r="B438" s="2">
        <v>1</v>
      </c>
      <c r="C438" s="5">
        <v>2</v>
      </c>
    </row>
    <row r="439" spans="1:5" x14ac:dyDescent="0.25">
      <c r="A439">
        <v>438</v>
      </c>
      <c r="B439" s="2">
        <v>1</v>
      </c>
      <c r="C439" s="5">
        <v>2</v>
      </c>
    </row>
    <row r="440" spans="1:5" x14ac:dyDescent="0.25">
      <c r="A440">
        <v>439</v>
      </c>
      <c r="C440" s="5">
        <v>2</v>
      </c>
    </row>
    <row r="441" spans="1:5" x14ac:dyDescent="0.25">
      <c r="A441">
        <v>440</v>
      </c>
      <c r="C441" s="5">
        <v>2</v>
      </c>
    </row>
    <row r="442" spans="1:5" x14ac:dyDescent="0.25">
      <c r="A442">
        <v>441</v>
      </c>
      <c r="C442" s="5">
        <v>2</v>
      </c>
    </row>
    <row r="443" spans="1:5" x14ac:dyDescent="0.25">
      <c r="A443">
        <v>442</v>
      </c>
      <c r="C443" s="5">
        <v>2</v>
      </c>
    </row>
    <row r="444" spans="1:5" x14ac:dyDescent="0.25">
      <c r="A444">
        <v>443</v>
      </c>
      <c r="C444" s="5">
        <v>2</v>
      </c>
      <c r="D444" s="4">
        <v>3</v>
      </c>
    </row>
    <row r="445" spans="1:5" x14ac:dyDescent="0.25">
      <c r="A445">
        <v>444</v>
      </c>
      <c r="C445" s="5">
        <v>2</v>
      </c>
      <c r="D445" s="4">
        <v>3</v>
      </c>
    </row>
    <row r="446" spans="1:5" x14ac:dyDescent="0.25">
      <c r="A446">
        <v>445</v>
      </c>
      <c r="C446" s="5">
        <v>2</v>
      </c>
      <c r="D446" s="4">
        <v>3</v>
      </c>
    </row>
    <row r="447" spans="1:5" x14ac:dyDescent="0.25">
      <c r="A447">
        <v>446</v>
      </c>
      <c r="D447" s="4">
        <v>3</v>
      </c>
      <c r="E447" s="3">
        <v>4</v>
      </c>
    </row>
    <row r="448" spans="1:5" x14ac:dyDescent="0.25">
      <c r="A448">
        <v>447</v>
      </c>
      <c r="D448" s="4">
        <v>3</v>
      </c>
      <c r="E448" s="3">
        <v>4</v>
      </c>
    </row>
    <row r="449" spans="1:5" x14ac:dyDescent="0.25">
      <c r="A449">
        <v>448</v>
      </c>
      <c r="D449" s="4">
        <v>3</v>
      </c>
      <c r="E449" s="3">
        <v>4</v>
      </c>
    </row>
    <row r="450" spans="1:5" x14ac:dyDescent="0.25">
      <c r="A450">
        <v>449</v>
      </c>
      <c r="D450" s="4">
        <v>3</v>
      </c>
      <c r="E450" s="3">
        <v>4</v>
      </c>
    </row>
    <row r="451" spans="1:5" x14ac:dyDescent="0.25">
      <c r="A451">
        <v>450</v>
      </c>
      <c r="D451" s="4">
        <v>3</v>
      </c>
      <c r="E451" s="3">
        <v>4</v>
      </c>
    </row>
    <row r="452" spans="1:5" x14ac:dyDescent="0.25">
      <c r="A452">
        <v>451</v>
      </c>
      <c r="D452" s="4">
        <v>3</v>
      </c>
      <c r="E452" s="3">
        <v>4</v>
      </c>
    </row>
    <row r="453" spans="1:5" x14ac:dyDescent="0.25">
      <c r="A453">
        <v>452</v>
      </c>
      <c r="D453" s="4">
        <v>3</v>
      </c>
      <c r="E453" s="3">
        <v>4</v>
      </c>
    </row>
    <row r="454" spans="1:5" x14ac:dyDescent="0.25">
      <c r="A454">
        <v>453</v>
      </c>
      <c r="B454" s="2">
        <v>1</v>
      </c>
      <c r="E454" s="3">
        <v>4</v>
      </c>
    </row>
    <row r="455" spans="1:5" x14ac:dyDescent="0.25">
      <c r="A455">
        <v>454</v>
      </c>
      <c r="B455" s="2">
        <v>1</v>
      </c>
      <c r="E455" s="3">
        <v>4</v>
      </c>
    </row>
    <row r="456" spans="1:5" x14ac:dyDescent="0.25">
      <c r="A456">
        <v>455</v>
      </c>
      <c r="B456" s="2">
        <v>1</v>
      </c>
      <c r="E456" s="3">
        <v>4</v>
      </c>
    </row>
    <row r="457" spans="1:5" x14ac:dyDescent="0.25">
      <c r="A457">
        <v>456</v>
      </c>
      <c r="B457" s="2">
        <v>1</v>
      </c>
      <c r="E457" s="3">
        <v>4</v>
      </c>
    </row>
    <row r="458" spans="1:5" x14ac:dyDescent="0.25">
      <c r="A458">
        <v>457</v>
      </c>
      <c r="B458" s="2">
        <v>1</v>
      </c>
    </row>
    <row r="459" spans="1:5" x14ac:dyDescent="0.25">
      <c r="A459">
        <v>458</v>
      </c>
      <c r="B459" s="2">
        <v>1</v>
      </c>
    </row>
    <row r="460" spans="1:5" x14ac:dyDescent="0.25">
      <c r="A460">
        <v>459</v>
      </c>
      <c r="B460" s="2">
        <v>1</v>
      </c>
    </row>
    <row r="461" spans="1:5" x14ac:dyDescent="0.25">
      <c r="A461">
        <v>460</v>
      </c>
      <c r="B461" s="2">
        <v>1</v>
      </c>
      <c r="C461" s="5">
        <v>2</v>
      </c>
    </row>
    <row r="462" spans="1:5" x14ac:dyDescent="0.25">
      <c r="A462">
        <v>461</v>
      </c>
      <c r="B462" s="2">
        <v>1</v>
      </c>
      <c r="C462" s="5">
        <v>2</v>
      </c>
    </row>
    <row r="463" spans="1:5" x14ac:dyDescent="0.25">
      <c r="A463">
        <v>462</v>
      </c>
      <c r="B463" s="2">
        <v>1</v>
      </c>
      <c r="C463" s="5">
        <v>2</v>
      </c>
    </row>
    <row r="464" spans="1:5" x14ac:dyDescent="0.25">
      <c r="A464">
        <v>463</v>
      </c>
      <c r="C464" s="5">
        <v>2</v>
      </c>
    </row>
    <row r="465" spans="1:5" x14ac:dyDescent="0.25">
      <c r="A465">
        <v>464</v>
      </c>
      <c r="C465" s="5">
        <v>2</v>
      </c>
    </row>
    <row r="466" spans="1:5" x14ac:dyDescent="0.25">
      <c r="A466">
        <v>465</v>
      </c>
      <c r="C466" s="5">
        <v>2</v>
      </c>
    </row>
    <row r="467" spans="1:5" x14ac:dyDescent="0.25">
      <c r="A467">
        <v>466</v>
      </c>
      <c r="C467" s="5">
        <v>2</v>
      </c>
    </row>
    <row r="468" spans="1:5" x14ac:dyDescent="0.25">
      <c r="A468">
        <v>467</v>
      </c>
      <c r="C468" s="5">
        <v>2</v>
      </c>
    </row>
    <row r="469" spans="1:5" x14ac:dyDescent="0.25">
      <c r="A469">
        <v>468</v>
      </c>
      <c r="C469" s="5">
        <v>2</v>
      </c>
      <c r="D469" s="4">
        <v>3</v>
      </c>
    </row>
    <row r="470" spans="1:5" x14ac:dyDescent="0.25">
      <c r="A470">
        <v>469</v>
      </c>
      <c r="C470" s="5">
        <v>2</v>
      </c>
      <c r="D470" s="4">
        <v>3</v>
      </c>
    </row>
    <row r="471" spans="1:5" x14ac:dyDescent="0.25">
      <c r="A471">
        <v>470</v>
      </c>
      <c r="D471" s="4">
        <v>3</v>
      </c>
    </row>
    <row r="472" spans="1:5" x14ac:dyDescent="0.25">
      <c r="A472">
        <v>471</v>
      </c>
      <c r="D472" s="4">
        <v>3</v>
      </c>
      <c r="E472" s="3">
        <v>4</v>
      </c>
    </row>
    <row r="473" spans="1:5" x14ac:dyDescent="0.25">
      <c r="A473">
        <v>472</v>
      </c>
      <c r="D473" s="4">
        <v>3</v>
      </c>
      <c r="E473" s="3">
        <v>4</v>
      </c>
    </row>
    <row r="474" spans="1:5" x14ac:dyDescent="0.25">
      <c r="A474">
        <v>473</v>
      </c>
      <c r="D474" s="4">
        <v>3</v>
      </c>
      <c r="E474" s="3">
        <v>4</v>
      </c>
    </row>
    <row r="475" spans="1:5" x14ac:dyDescent="0.25">
      <c r="A475">
        <v>474</v>
      </c>
      <c r="D475" s="4">
        <v>3</v>
      </c>
      <c r="E475" s="3">
        <v>4</v>
      </c>
    </row>
    <row r="476" spans="1:5" x14ac:dyDescent="0.25">
      <c r="A476">
        <v>475</v>
      </c>
      <c r="D476" s="4">
        <v>3</v>
      </c>
      <c r="E476" s="3">
        <v>4</v>
      </c>
    </row>
    <row r="477" spans="1:5" x14ac:dyDescent="0.25">
      <c r="A477">
        <v>476</v>
      </c>
      <c r="D477" s="4">
        <v>3</v>
      </c>
      <c r="E477" s="3">
        <v>4</v>
      </c>
    </row>
    <row r="478" spans="1:5" x14ac:dyDescent="0.25">
      <c r="A478">
        <v>477</v>
      </c>
      <c r="B478" s="2">
        <v>1</v>
      </c>
      <c r="D478" s="4">
        <v>3</v>
      </c>
      <c r="E478" s="3">
        <v>4</v>
      </c>
    </row>
    <row r="479" spans="1:5" x14ac:dyDescent="0.25">
      <c r="A479">
        <v>478</v>
      </c>
      <c r="B479" s="2">
        <v>1</v>
      </c>
      <c r="E479" s="3">
        <v>4</v>
      </c>
    </row>
    <row r="480" spans="1:5" x14ac:dyDescent="0.25">
      <c r="A480">
        <v>479</v>
      </c>
      <c r="B480" s="2">
        <v>1</v>
      </c>
      <c r="E480" s="3">
        <v>4</v>
      </c>
    </row>
    <row r="481" spans="1:5" x14ac:dyDescent="0.25">
      <c r="A481">
        <v>480</v>
      </c>
      <c r="B481" s="2">
        <v>1</v>
      </c>
      <c r="E481" s="3">
        <v>4</v>
      </c>
    </row>
    <row r="482" spans="1:5" x14ac:dyDescent="0.25">
      <c r="A482">
        <v>481</v>
      </c>
      <c r="B482" s="2">
        <v>1</v>
      </c>
    </row>
    <row r="483" spans="1:5" x14ac:dyDescent="0.25">
      <c r="A483">
        <v>482</v>
      </c>
      <c r="B483" s="2">
        <v>1</v>
      </c>
    </row>
    <row r="484" spans="1:5" x14ac:dyDescent="0.25">
      <c r="A484">
        <v>483</v>
      </c>
      <c r="B484" s="2">
        <v>1</v>
      </c>
    </row>
    <row r="485" spans="1:5" x14ac:dyDescent="0.25">
      <c r="A485">
        <v>484</v>
      </c>
      <c r="B485" s="2">
        <v>1</v>
      </c>
      <c r="C485" s="5">
        <v>2</v>
      </c>
    </row>
    <row r="486" spans="1:5" x14ac:dyDescent="0.25">
      <c r="A486">
        <v>485</v>
      </c>
      <c r="B486" s="2">
        <v>1</v>
      </c>
      <c r="C486" s="5">
        <v>2</v>
      </c>
    </row>
    <row r="487" spans="1:5" x14ac:dyDescent="0.25">
      <c r="A487">
        <v>486</v>
      </c>
      <c r="B487" s="2">
        <v>1</v>
      </c>
      <c r="C487" s="5">
        <v>2</v>
      </c>
    </row>
    <row r="488" spans="1:5" x14ac:dyDescent="0.25">
      <c r="A488">
        <v>487</v>
      </c>
      <c r="B488" s="2">
        <v>1</v>
      </c>
      <c r="C488" s="5">
        <v>2</v>
      </c>
    </row>
    <row r="489" spans="1:5" x14ac:dyDescent="0.25">
      <c r="A489">
        <v>488</v>
      </c>
      <c r="C489" s="5">
        <v>2</v>
      </c>
    </row>
    <row r="490" spans="1:5" x14ac:dyDescent="0.25">
      <c r="A490">
        <v>489</v>
      </c>
      <c r="C490" s="5">
        <v>2</v>
      </c>
    </row>
    <row r="491" spans="1:5" x14ac:dyDescent="0.25">
      <c r="A491">
        <v>490</v>
      </c>
      <c r="C491" s="5">
        <v>2</v>
      </c>
    </row>
    <row r="492" spans="1:5" x14ac:dyDescent="0.25">
      <c r="A492">
        <v>491</v>
      </c>
      <c r="C492" s="5">
        <v>2</v>
      </c>
      <c r="D492" s="4">
        <v>3</v>
      </c>
    </row>
    <row r="493" spans="1:5" x14ac:dyDescent="0.25">
      <c r="A493">
        <v>492</v>
      </c>
      <c r="C493" s="5">
        <v>2</v>
      </c>
      <c r="D493" s="4">
        <v>3</v>
      </c>
    </row>
    <row r="494" spans="1:5" x14ac:dyDescent="0.25">
      <c r="A494">
        <v>493</v>
      </c>
      <c r="C494" s="5">
        <v>2</v>
      </c>
      <c r="D494" s="4">
        <v>3</v>
      </c>
    </row>
    <row r="495" spans="1:5" x14ac:dyDescent="0.25">
      <c r="A495">
        <v>494</v>
      </c>
      <c r="D495" s="4">
        <v>3</v>
      </c>
    </row>
    <row r="496" spans="1:5" x14ac:dyDescent="0.25">
      <c r="A496">
        <v>495</v>
      </c>
      <c r="D496" s="4">
        <v>3</v>
      </c>
      <c r="E496" s="3">
        <v>4</v>
      </c>
    </row>
    <row r="497" spans="1:5" x14ac:dyDescent="0.25">
      <c r="A497">
        <v>496</v>
      </c>
      <c r="D497" s="4">
        <v>3</v>
      </c>
      <c r="E497" s="3">
        <v>4</v>
      </c>
    </row>
    <row r="498" spans="1:5" x14ac:dyDescent="0.25">
      <c r="A498">
        <v>497</v>
      </c>
      <c r="D498" s="4">
        <v>3</v>
      </c>
      <c r="E498" s="3">
        <v>4</v>
      </c>
    </row>
    <row r="499" spans="1:5" x14ac:dyDescent="0.25">
      <c r="A499">
        <v>498</v>
      </c>
      <c r="D499" s="4">
        <v>3</v>
      </c>
      <c r="E499" s="3">
        <v>4</v>
      </c>
    </row>
    <row r="500" spans="1:5" x14ac:dyDescent="0.25">
      <c r="A500">
        <v>499</v>
      </c>
      <c r="D500" s="4">
        <v>3</v>
      </c>
      <c r="E500" s="3">
        <v>4</v>
      </c>
    </row>
    <row r="501" spans="1:5" x14ac:dyDescent="0.25">
      <c r="A501">
        <v>500</v>
      </c>
      <c r="D501" s="4">
        <v>3</v>
      </c>
      <c r="E501" s="3">
        <v>4</v>
      </c>
    </row>
    <row r="502" spans="1:5" x14ac:dyDescent="0.25">
      <c r="A502">
        <v>501</v>
      </c>
      <c r="B502" s="2">
        <v>1</v>
      </c>
      <c r="D502" s="4">
        <v>3</v>
      </c>
      <c r="E502" s="3">
        <v>4</v>
      </c>
    </row>
    <row r="503" spans="1:5" x14ac:dyDescent="0.25">
      <c r="A503">
        <v>502</v>
      </c>
      <c r="B503" s="2">
        <v>1</v>
      </c>
      <c r="E503" s="3">
        <v>4</v>
      </c>
    </row>
    <row r="504" spans="1:5" x14ac:dyDescent="0.25">
      <c r="A504">
        <v>503</v>
      </c>
      <c r="B504" s="2">
        <v>1</v>
      </c>
      <c r="E504" s="3">
        <v>4</v>
      </c>
    </row>
    <row r="505" spans="1:5" x14ac:dyDescent="0.25">
      <c r="A505">
        <v>504</v>
      </c>
      <c r="B505" s="2">
        <v>1</v>
      </c>
      <c r="E505" s="3">
        <v>4</v>
      </c>
    </row>
    <row r="506" spans="1:5" x14ac:dyDescent="0.25">
      <c r="A506">
        <v>505</v>
      </c>
      <c r="B506" s="2">
        <v>1</v>
      </c>
      <c r="E506" s="3">
        <v>4</v>
      </c>
    </row>
    <row r="507" spans="1:5" x14ac:dyDescent="0.25">
      <c r="A507">
        <v>506</v>
      </c>
      <c r="B507" s="2">
        <v>1</v>
      </c>
    </row>
    <row r="508" spans="1:5" x14ac:dyDescent="0.25">
      <c r="A508">
        <v>507</v>
      </c>
      <c r="B508" s="2">
        <v>1</v>
      </c>
    </row>
    <row r="509" spans="1:5" x14ac:dyDescent="0.25">
      <c r="A509">
        <v>508</v>
      </c>
      <c r="B509" s="2">
        <v>1</v>
      </c>
      <c r="C509" s="5">
        <v>2</v>
      </c>
    </row>
    <row r="510" spans="1:5" x14ac:dyDescent="0.25">
      <c r="A510">
        <v>509</v>
      </c>
      <c r="B510" s="2">
        <v>1</v>
      </c>
      <c r="C510" s="5">
        <v>2</v>
      </c>
    </row>
    <row r="511" spans="1:5" x14ac:dyDescent="0.25">
      <c r="A511">
        <v>510</v>
      </c>
      <c r="B511" s="2">
        <v>1</v>
      </c>
      <c r="C511" s="5">
        <v>2</v>
      </c>
    </row>
    <row r="512" spans="1:5" x14ac:dyDescent="0.25">
      <c r="A512">
        <v>511</v>
      </c>
      <c r="B512" s="2">
        <v>1</v>
      </c>
      <c r="C512" s="5">
        <v>2</v>
      </c>
    </row>
    <row r="513" spans="1:6" x14ac:dyDescent="0.25">
      <c r="A513">
        <v>512</v>
      </c>
      <c r="B513" s="2">
        <v>1</v>
      </c>
      <c r="C513" s="5">
        <v>2</v>
      </c>
    </row>
    <row r="514" spans="1:6" x14ac:dyDescent="0.25">
      <c r="A514">
        <v>513</v>
      </c>
      <c r="C514" s="5">
        <v>2</v>
      </c>
    </row>
    <row r="515" spans="1:6" x14ac:dyDescent="0.25">
      <c r="A515">
        <v>514</v>
      </c>
      <c r="C515" s="5">
        <v>2</v>
      </c>
    </row>
    <row r="516" spans="1:6" x14ac:dyDescent="0.25">
      <c r="A516">
        <v>515</v>
      </c>
      <c r="C516" s="5">
        <v>2</v>
      </c>
    </row>
    <row r="517" spans="1:6" x14ac:dyDescent="0.25">
      <c r="A517">
        <v>516</v>
      </c>
      <c r="C517" s="5">
        <v>2</v>
      </c>
    </row>
    <row r="518" spans="1:6" x14ac:dyDescent="0.25">
      <c r="A518">
        <v>517</v>
      </c>
      <c r="C518" s="5">
        <v>2</v>
      </c>
      <c r="D518" s="4">
        <v>3</v>
      </c>
    </row>
    <row r="519" spans="1:6" x14ac:dyDescent="0.25">
      <c r="A519">
        <v>518</v>
      </c>
      <c r="C519" s="5">
        <v>2</v>
      </c>
      <c r="D519" s="4">
        <v>3</v>
      </c>
    </row>
    <row r="520" spans="1:6" x14ac:dyDescent="0.25">
      <c r="A520">
        <v>519</v>
      </c>
      <c r="D520" s="4">
        <v>3</v>
      </c>
    </row>
    <row r="521" spans="1:6" x14ac:dyDescent="0.25">
      <c r="A521">
        <v>520</v>
      </c>
      <c r="D521" s="4">
        <v>3</v>
      </c>
      <c r="F521" t="s">
        <v>22</v>
      </c>
    </row>
    <row r="522" spans="1:6" x14ac:dyDescent="0.25">
      <c r="A522">
        <v>521</v>
      </c>
    </row>
    <row r="523" spans="1:6" x14ac:dyDescent="0.25">
      <c r="A523">
        <v>522</v>
      </c>
      <c r="F523" t="s">
        <v>22</v>
      </c>
    </row>
    <row r="524" spans="1:6" x14ac:dyDescent="0.25">
      <c r="A524">
        <v>523</v>
      </c>
      <c r="D524" s="4">
        <v>3</v>
      </c>
    </row>
    <row r="525" spans="1:6" x14ac:dyDescent="0.25">
      <c r="A525">
        <v>524</v>
      </c>
      <c r="C525" s="5">
        <v>2</v>
      </c>
      <c r="D525" s="4">
        <v>3</v>
      </c>
    </row>
    <row r="526" spans="1:6" x14ac:dyDescent="0.25">
      <c r="A526">
        <v>525</v>
      </c>
      <c r="C526" s="5">
        <v>2</v>
      </c>
      <c r="D526" s="4">
        <v>3</v>
      </c>
    </row>
    <row r="527" spans="1:6" x14ac:dyDescent="0.25">
      <c r="A527">
        <v>526</v>
      </c>
      <c r="C527" s="5">
        <v>2</v>
      </c>
      <c r="D527" s="4">
        <v>3</v>
      </c>
    </row>
    <row r="528" spans="1:6" x14ac:dyDescent="0.25">
      <c r="A528">
        <v>527</v>
      </c>
      <c r="C528" s="5">
        <v>2</v>
      </c>
      <c r="D528" s="4">
        <v>3</v>
      </c>
    </row>
    <row r="529" spans="1:5" x14ac:dyDescent="0.25">
      <c r="A529">
        <v>528</v>
      </c>
      <c r="C529" s="5">
        <v>2</v>
      </c>
      <c r="D529" s="4">
        <v>3</v>
      </c>
    </row>
    <row r="530" spans="1:5" x14ac:dyDescent="0.25">
      <c r="A530">
        <v>529</v>
      </c>
      <c r="C530" s="5">
        <v>2</v>
      </c>
      <c r="D530" s="4">
        <v>3</v>
      </c>
    </row>
    <row r="531" spans="1:5" x14ac:dyDescent="0.25">
      <c r="A531">
        <v>530</v>
      </c>
      <c r="C531" s="5">
        <v>2</v>
      </c>
      <c r="D531" s="4">
        <v>3</v>
      </c>
    </row>
    <row r="532" spans="1:5" x14ac:dyDescent="0.25">
      <c r="A532">
        <v>531</v>
      </c>
      <c r="C532" s="5">
        <v>2</v>
      </c>
      <c r="D532" s="4">
        <v>3</v>
      </c>
    </row>
    <row r="533" spans="1:5" x14ac:dyDescent="0.25">
      <c r="A533">
        <v>532</v>
      </c>
      <c r="C533" s="5">
        <v>2</v>
      </c>
      <c r="D533" s="4">
        <v>3</v>
      </c>
    </row>
    <row r="534" spans="1:5" x14ac:dyDescent="0.25">
      <c r="A534">
        <v>533</v>
      </c>
      <c r="C534" s="5">
        <v>2</v>
      </c>
      <c r="D534" s="4">
        <v>3</v>
      </c>
    </row>
    <row r="535" spans="1:5" x14ac:dyDescent="0.25">
      <c r="A535">
        <v>534</v>
      </c>
      <c r="C535" s="5">
        <v>2</v>
      </c>
      <c r="D535" s="4">
        <v>3</v>
      </c>
    </row>
    <row r="536" spans="1:5" x14ac:dyDescent="0.25">
      <c r="A536">
        <v>535</v>
      </c>
      <c r="C536" s="5">
        <v>2</v>
      </c>
      <c r="D536" s="4">
        <v>3</v>
      </c>
    </row>
    <row r="537" spans="1:5" x14ac:dyDescent="0.25">
      <c r="A537">
        <v>536</v>
      </c>
      <c r="C537" s="5">
        <v>2</v>
      </c>
    </row>
    <row r="538" spans="1:5" x14ac:dyDescent="0.25">
      <c r="A538">
        <v>537</v>
      </c>
      <c r="C538" s="5">
        <v>2</v>
      </c>
    </row>
    <row r="539" spans="1:5" x14ac:dyDescent="0.25">
      <c r="A539">
        <v>538</v>
      </c>
    </row>
    <row r="540" spans="1:5" x14ac:dyDescent="0.25">
      <c r="A540">
        <v>539</v>
      </c>
      <c r="B540" s="2">
        <v>1</v>
      </c>
    </row>
    <row r="541" spans="1:5" x14ac:dyDescent="0.25">
      <c r="A541">
        <v>540</v>
      </c>
      <c r="B541" s="2">
        <v>1</v>
      </c>
    </row>
    <row r="542" spans="1:5" x14ac:dyDescent="0.25">
      <c r="A542">
        <v>541</v>
      </c>
      <c r="B542" s="2">
        <v>1</v>
      </c>
      <c r="E542" s="3">
        <v>4</v>
      </c>
    </row>
    <row r="543" spans="1:5" x14ac:dyDescent="0.25">
      <c r="A543">
        <v>542</v>
      </c>
      <c r="B543" s="2">
        <v>1</v>
      </c>
      <c r="E543" s="3">
        <v>4</v>
      </c>
    </row>
    <row r="544" spans="1:5" x14ac:dyDescent="0.25">
      <c r="A544">
        <v>543</v>
      </c>
      <c r="B544" s="2">
        <v>1</v>
      </c>
      <c r="E544" s="3">
        <v>4</v>
      </c>
    </row>
    <row r="545" spans="1:5" x14ac:dyDescent="0.25">
      <c r="A545">
        <v>544</v>
      </c>
      <c r="B545" s="2">
        <v>1</v>
      </c>
      <c r="E545" s="3">
        <v>4</v>
      </c>
    </row>
    <row r="546" spans="1:5" x14ac:dyDescent="0.25">
      <c r="A546">
        <v>545</v>
      </c>
      <c r="B546" s="2">
        <v>1</v>
      </c>
      <c r="E546" s="3">
        <v>4</v>
      </c>
    </row>
    <row r="547" spans="1:5" x14ac:dyDescent="0.25">
      <c r="A547">
        <v>546</v>
      </c>
      <c r="B547" s="2">
        <v>1</v>
      </c>
      <c r="E547" s="3">
        <v>4</v>
      </c>
    </row>
    <row r="548" spans="1:5" x14ac:dyDescent="0.25">
      <c r="A548">
        <v>547</v>
      </c>
      <c r="B548" s="2">
        <v>1</v>
      </c>
      <c r="E548" s="3">
        <v>4</v>
      </c>
    </row>
    <row r="549" spans="1:5" x14ac:dyDescent="0.25">
      <c r="A549">
        <v>548</v>
      </c>
      <c r="B549" s="2">
        <v>1</v>
      </c>
      <c r="E549" s="3">
        <v>4</v>
      </c>
    </row>
    <row r="550" spans="1:5" x14ac:dyDescent="0.25">
      <c r="A550">
        <v>549</v>
      </c>
      <c r="B550" s="2">
        <v>1</v>
      </c>
      <c r="E550" s="3">
        <v>4</v>
      </c>
    </row>
    <row r="551" spans="1:5" x14ac:dyDescent="0.25">
      <c r="A551">
        <v>550</v>
      </c>
      <c r="E551" s="3">
        <v>4</v>
      </c>
    </row>
    <row r="552" spans="1:5" x14ac:dyDescent="0.25">
      <c r="A552">
        <v>551</v>
      </c>
      <c r="E552" s="3">
        <v>4</v>
      </c>
    </row>
    <row r="553" spans="1:5" x14ac:dyDescent="0.25">
      <c r="A553">
        <v>552</v>
      </c>
      <c r="E553" s="3">
        <v>4</v>
      </c>
    </row>
    <row r="554" spans="1:5" x14ac:dyDescent="0.25">
      <c r="A554">
        <v>553</v>
      </c>
      <c r="C554" s="5">
        <v>2</v>
      </c>
      <c r="D554" s="4">
        <v>3</v>
      </c>
    </row>
    <row r="555" spans="1:5" x14ac:dyDescent="0.25">
      <c r="A555">
        <v>554</v>
      </c>
      <c r="C555" s="5">
        <v>2</v>
      </c>
      <c r="D555" s="4">
        <v>3</v>
      </c>
    </row>
    <row r="556" spans="1:5" x14ac:dyDescent="0.25">
      <c r="A556">
        <v>555</v>
      </c>
      <c r="C556" s="5">
        <v>2</v>
      </c>
      <c r="D556" s="4">
        <v>3</v>
      </c>
    </row>
    <row r="557" spans="1:5" x14ac:dyDescent="0.25">
      <c r="A557">
        <v>556</v>
      </c>
      <c r="C557" s="5">
        <v>2</v>
      </c>
      <c r="D557" s="4">
        <v>3</v>
      </c>
    </row>
    <row r="558" spans="1:5" x14ac:dyDescent="0.25">
      <c r="A558">
        <v>557</v>
      </c>
      <c r="C558" s="5">
        <v>2</v>
      </c>
      <c r="D558" s="4">
        <v>3</v>
      </c>
    </row>
    <row r="559" spans="1:5" x14ac:dyDescent="0.25">
      <c r="A559">
        <v>558</v>
      </c>
      <c r="C559" s="5">
        <v>2</v>
      </c>
      <c r="D559" s="4">
        <v>3</v>
      </c>
    </row>
    <row r="560" spans="1:5" x14ac:dyDescent="0.25">
      <c r="A560">
        <v>559</v>
      </c>
      <c r="C560" s="5">
        <v>2</v>
      </c>
      <c r="D560" s="4">
        <v>3</v>
      </c>
    </row>
    <row r="561" spans="1:5" x14ac:dyDescent="0.25">
      <c r="A561">
        <v>560</v>
      </c>
      <c r="C561" s="5">
        <v>2</v>
      </c>
      <c r="D561" s="4">
        <v>3</v>
      </c>
    </row>
    <row r="562" spans="1:5" x14ac:dyDescent="0.25">
      <c r="A562">
        <v>561</v>
      </c>
      <c r="C562" s="5">
        <v>2</v>
      </c>
      <c r="D562" s="4">
        <v>3</v>
      </c>
    </row>
    <row r="563" spans="1:5" x14ac:dyDescent="0.25">
      <c r="A563">
        <v>562</v>
      </c>
      <c r="C563" s="5">
        <v>2</v>
      </c>
      <c r="D563" s="4">
        <v>3</v>
      </c>
    </row>
    <row r="564" spans="1:5" x14ac:dyDescent="0.25">
      <c r="A564">
        <v>563</v>
      </c>
      <c r="C564" s="5">
        <v>2</v>
      </c>
    </row>
    <row r="565" spans="1:5" x14ac:dyDescent="0.25">
      <c r="A565">
        <v>564</v>
      </c>
    </row>
    <row r="566" spans="1:5" x14ac:dyDescent="0.25">
      <c r="A566">
        <v>565</v>
      </c>
    </row>
    <row r="567" spans="1:5" x14ac:dyDescent="0.25">
      <c r="A567">
        <v>566</v>
      </c>
    </row>
    <row r="568" spans="1:5" x14ac:dyDescent="0.25">
      <c r="A568">
        <v>567</v>
      </c>
    </row>
    <row r="569" spans="1:5" x14ac:dyDescent="0.25">
      <c r="A569">
        <v>568</v>
      </c>
      <c r="B569" s="2">
        <v>1</v>
      </c>
      <c r="E569" s="3">
        <v>4</v>
      </c>
    </row>
    <row r="570" spans="1:5" x14ac:dyDescent="0.25">
      <c r="A570">
        <v>569</v>
      </c>
      <c r="B570" s="2">
        <v>1</v>
      </c>
      <c r="E570" s="3">
        <v>4</v>
      </c>
    </row>
    <row r="571" spans="1:5" x14ac:dyDescent="0.25">
      <c r="A571">
        <v>570</v>
      </c>
      <c r="B571" s="2">
        <v>1</v>
      </c>
      <c r="E571" s="3">
        <v>4</v>
      </c>
    </row>
    <row r="572" spans="1:5" x14ac:dyDescent="0.25">
      <c r="A572">
        <v>571</v>
      </c>
      <c r="B572" s="2">
        <v>1</v>
      </c>
      <c r="E572" s="3">
        <v>4</v>
      </c>
    </row>
    <row r="573" spans="1:5" x14ac:dyDescent="0.25">
      <c r="A573">
        <v>572</v>
      </c>
      <c r="B573" s="2">
        <v>1</v>
      </c>
      <c r="E573" s="3">
        <v>4</v>
      </c>
    </row>
    <row r="574" spans="1:5" x14ac:dyDescent="0.25">
      <c r="A574">
        <v>573</v>
      </c>
      <c r="B574" s="2">
        <v>1</v>
      </c>
      <c r="E574" s="3">
        <v>4</v>
      </c>
    </row>
    <row r="575" spans="1:5" x14ac:dyDescent="0.25">
      <c r="A575">
        <v>574</v>
      </c>
      <c r="B575" s="2">
        <v>1</v>
      </c>
      <c r="E575" s="3">
        <v>4</v>
      </c>
    </row>
    <row r="576" spans="1:5" x14ac:dyDescent="0.25">
      <c r="A576">
        <v>575</v>
      </c>
      <c r="B576" s="2">
        <v>1</v>
      </c>
      <c r="E576" s="3">
        <v>4</v>
      </c>
    </row>
    <row r="577" spans="1:5" x14ac:dyDescent="0.25">
      <c r="A577">
        <v>576</v>
      </c>
      <c r="B577" s="2">
        <v>1</v>
      </c>
      <c r="E577" s="3">
        <v>4</v>
      </c>
    </row>
    <row r="578" spans="1:5" x14ac:dyDescent="0.25">
      <c r="A578">
        <v>577</v>
      </c>
      <c r="B578" s="2">
        <v>1</v>
      </c>
      <c r="E578" s="3">
        <v>4</v>
      </c>
    </row>
    <row r="579" spans="1:5" x14ac:dyDescent="0.25">
      <c r="A579">
        <v>578</v>
      </c>
    </row>
    <row r="580" spans="1:5" x14ac:dyDescent="0.25">
      <c r="A580">
        <v>579</v>
      </c>
    </row>
    <row r="581" spans="1:5" x14ac:dyDescent="0.25">
      <c r="A581">
        <v>580</v>
      </c>
      <c r="C581" s="5">
        <v>2</v>
      </c>
    </row>
    <row r="582" spans="1:5" x14ac:dyDescent="0.25">
      <c r="A582">
        <v>581</v>
      </c>
      <c r="C582" s="5">
        <v>2</v>
      </c>
    </row>
    <row r="583" spans="1:5" x14ac:dyDescent="0.25">
      <c r="A583">
        <v>582</v>
      </c>
      <c r="C583" s="5">
        <v>2</v>
      </c>
      <c r="D583" s="4">
        <v>3</v>
      </c>
    </row>
    <row r="584" spans="1:5" x14ac:dyDescent="0.25">
      <c r="A584">
        <v>583</v>
      </c>
      <c r="C584" s="5">
        <v>2</v>
      </c>
      <c r="D584" s="4">
        <v>3</v>
      </c>
    </row>
    <row r="585" spans="1:5" x14ac:dyDescent="0.25">
      <c r="A585">
        <v>584</v>
      </c>
      <c r="C585" s="5">
        <v>2</v>
      </c>
      <c r="D585" s="4">
        <v>3</v>
      </c>
    </row>
    <row r="586" spans="1:5" x14ac:dyDescent="0.25">
      <c r="A586">
        <v>585</v>
      </c>
      <c r="C586" s="5">
        <v>2</v>
      </c>
      <c r="D586" s="4">
        <v>3</v>
      </c>
    </row>
    <row r="587" spans="1:5" x14ac:dyDescent="0.25">
      <c r="A587">
        <v>586</v>
      </c>
      <c r="C587" s="5">
        <v>2</v>
      </c>
      <c r="D587" s="4">
        <v>3</v>
      </c>
    </row>
    <row r="588" spans="1:5" x14ac:dyDescent="0.25">
      <c r="A588">
        <v>587</v>
      </c>
      <c r="C588" s="5">
        <v>2</v>
      </c>
      <c r="D588" s="4">
        <v>3</v>
      </c>
    </row>
    <row r="589" spans="1:5" x14ac:dyDescent="0.25">
      <c r="A589">
        <v>588</v>
      </c>
      <c r="C589" s="5">
        <v>2</v>
      </c>
      <c r="D589" s="4">
        <v>3</v>
      </c>
    </row>
    <row r="590" spans="1:5" x14ac:dyDescent="0.25">
      <c r="A590">
        <v>589</v>
      </c>
      <c r="C590" s="5">
        <v>2</v>
      </c>
      <c r="D590" s="4">
        <v>3</v>
      </c>
    </row>
    <row r="591" spans="1:5" x14ac:dyDescent="0.25">
      <c r="A591">
        <v>590</v>
      </c>
      <c r="C591" s="5">
        <v>2</v>
      </c>
      <c r="D591" s="4">
        <v>3</v>
      </c>
    </row>
    <row r="592" spans="1:5" x14ac:dyDescent="0.25">
      <c r="A592">
        <v>591</v>
      </c>
    </row>
    <row r="593" spans="1:5" x14ac:dyDescent="0.25">
      <c r="A593">
        <v>592</v>
      </c>
    </row>
    <row r="594" spans="1:5" x14ac:dyDescent="0.25">
      <c r="A594">
        <v>593</v>
      </c>
    </row>
    <row r="595" spans="1:5" x14ac:dyDescent="0.25">
      <c r="A595">
        <v>594</v>
      </c>
      <c r="E595" s="3">
        <v>4</v>
      </c>
    </row>
    <row r="596" spans="1:5" x14ac:dyDescent="0.25">
      <c r="A596">
        <v>595</v>
      </c>
      <c r="E596" s="3">
        <v>4</v>
      </c>
    </row>
    <row r="597" spans="1:5" x14ac:dyDescent="0.25">
      <c r="A597">
        <v>596</v>
      </c>
      <c r="B597" s="2">
        <v>1</v>
      </c>
      <c r="E597" s="3">
        <v>4</v>
      </c>
    </row>
    <row r="598" spans="1:5" x14ac:dyDescent="0.25">
      <c r="A598">
        <v>597</v>
      </c>
      <c r="B598" s="2">
        <v>1</v>
      </c>
      <c r="E598" s="3">
        <v>4</v>
      </c>
    </row>
    <row r="599" spans="1:5" x14ac:dyDescent="0.25">
      <c r="A599">
        <v>598</v>
      </c>
      <c r="B599" s="2">
        <v>1</v>
      </c>
      <c r="E599" s="3">
        <v>4</v>
      </c>
    </row>
    <row r="600" spans="1:5" x14ac:dyDescent="0.25">
      <c r="A600">
        <v>599</v>
      </c>
      <c r="B600" s="2">
        <v>1</v>
      </c>
      <c r="E600" s="3">
        <v>4</v>
      </c>
    </row>
    <row r="601" spans="1:5" x14ac:dyDescent="0.25">
      <c r="A601">
        <v>600</v>
      </c>
      <c r="B601" s="2">
        <v>1</v>
      </c>
      <c r="E601" s="3">
        <v>4</v>
      </c>
    </row>
    <row r="602" spans="1:5" x14ac:dyDescent="0.25">
      <c r="A602">
        <v>601</v>
      </c>
      <c r="B602" s="2">
        <v>1</v>
      </c>
      <c r="E602" s="3">
        <v>4</v>
      </c>
    </row>
    <row r="603" spans="1:5" x14ac:dyDescent="0.25">
      <c r="A603">
        <v>602</v>
      </c>
      <c r="B603" s="2">
        <v>1</v>
      </c>
      <c r="E603" s="3">
        <v>4</v>
      </c>
    </row>
    <row r="604" spans="1:5" x14ac:dyDescent="0.25">
      <c r="A604">
        <v>603</v>
      </c>
      <c r="B604" s="2">
        <v>1</v>
      </c>
      <c r="E604" s="3">
        <v>4</v>
      </c>
    </row>
    <row r="605" spans="1:5" x14ac:dyDescent="0.25">
      <c r="A605">
        <v>604</v>
      </c>
      <c r="B605" s="2">
        <v>1</v>
      </c>
    </row>
    <row r="606" spans="1:5" x14ac:dyDescent="0.25">
      <c r="A606">
        <v>605</v>
      </c>
      <c r="B606" s="2">
        <v>1</v>
      </c>
    </row>
    <row r="607" spans="1:5" x14ac:dyDescent="0.25">
      <c r="A607">
        <v>606</v>
      </c>
    </row>
    <row r="608" spans="1:5" x14ac:dyDescent="0.25">
      <c r="A608">
        <v>607</v>
      </c>
      <c r="C608" s="5">
        <v>2</v>
      </c>
    </row>
    <row r="609" spans="1:5" x14ac:dyDescent="0.25">
      <c r="A609">
        <v>608</v>
      </c>
      <c r="C609" s="5">
        <v>2</v>
      </c>
    </row>
    <row r="610" spans="1:5" x14ac:dyDescent="0.25">
      <c r="A610">
        <v>609</v>
      </c>
      <c r="C610" s="5">
        <v>2</v>
      </c>
      <c r="D610" s="4">
        <v>3</v>
      </c>
    </row>
    <row r="611" spans="1:5" x14ac:dyDescent="0.25">
      <c r="A611">
        <v>610</v>
      </c>
      <c r="C611" s="5">
        <v>2</v>
      </c>
      <c r="D611" s="4">
        <v>3</v>
      </c>
    </row>
    <row r="612" spans="1:5" x14ac:dyDescent="0.25">
      <c r="A612">
        <v>611</v>
      </c>
      <c r="C612" s="5">
        <v>2</v>
      </c>
      <c r="D612" s="4">
        <v>3</v>
      </c>
    </row>
    <row r="613" spans="1:5" x14ac:dyDescent="0.25">
      <c r="A613">
        <v>612</v>
      </c>
      <c r="C613" s="5">
        <v>2</v>
      </c>
      <c r="D613" s="4">
        <v>3</v>
      </c>
    </row>
    <row r="614" spans="1:5" x14ac:dyDescent="0.25">
      <c r="A614">
        <v>613</v>
      </c>
      <c r="C614" s="5">
        <v>2</v>
      </c>
      <c r="D614" s="4">
        <v>3</v>
      </c>
    </row>
    <row r="615" spans="1:5" x14ac:dyDescent="0.25">
      <c r="A615">
        <v>614</v>
      </c>
      <c r="C615" s="5">
        <v>2</v>
      </c>
      <c r="D615" s="4">
        <v>3</v>
      </c>
    </row>
    <row r="616" spans="1:5" x14ac:dyDescent="0.25">
      <c r="A616">
        <v>615</v>
      </c>
      <c r="C616" s="5">
        <v>2</v>
      </c>
      <c r="D616" s="4">
        <v>3</v>
      </c>
    </row>
    <row r="617" spans="1:5" x14ac:dyDescent="0.25">
      <c r="A617">
        <v>616</v>
      </c>
      <c r="C617" s="5">
        <v>2</v>
      </c>
      <c r="D617" s="4">
        <v>3</v>
      </c>
    </row>
    <row r="618" spans="1:5" x14ac:dyDescent="0.25">
      <c r="A618">
        <v>617</v>
      </c>
      <c r="D618" s="4">
        <v>3</v>
      </c>
    </row>
    <row r="619" spans="1:5" x14ac:dyDescent="0.25">
      <c r="A619">
        <v>618</v>
      </c>
    </row>
    <row r="620" spans="1:5" x14ac:dyDescent="0.25">
      <c r="A620">
        <v>619</v>
      </c>
    </row>
    <row r="621" spans="1:5" x14ac:dyDescent="0.25">
      <c r="A621">
        <v>620</v>
      </c>
      <c r="E621" s="3">
        <v>4</v>
      </c>
    </row>
    <row r="622" spans="1:5" x14ac:dyDescent="0.25">
      <c r="A622">
        <v>621</v>
      </c>
      <c r="E622" s="3">
        <v>4</v>
      </c>
    </row>
    <row r="623" spans="1:5" x14ac:dyDescent="0.25">
      <c r="A623">
        <v>622</v>
      </c>
      <c r="B623" s="2">
        <v>1</v>
      </c>
      <c r="E623" s="3">
        <v>4</v>
      </c>
    </row>
    <row r="624" spans="1:5" x14ac:dyDescent="0.25">
      <c r="A624">
        <v>623</v>
      </c>
      <c r="B624" s="2">
        <v>1</v>
      </c>
      <c r="E624" s="3">
        <v>4</v>
      </c>
    </row>
    <row r="625" spans="1:5" x14ac:dyDescent="0.25">
      <c r="A625">
        <v>624</v>
      </c>
      <c r="B625" s="2">
        <v>1</v>
      </c>
      <c r="E625" s="3">
        <v>4</v>
      </c>
    </row>
    <row r="626" spans="1:5" x14ac:dyDescent="0.25">
      <c r="A626">
        <v>625</v>
      </c>
      <c r="B626" s="2">
        <v>1</v>
      </c>
      <c r="E626" s="3">
        <v>4</v>
      </c>
    </row>
    <row r="627" spans="1:5" x14ac:dyDescent="0.25">
      <c r="A627">
        <v>626</v>
      </c>
      <c r="B627" s="2">
        <v>1</v>
      </c>
      <c r="E627" s="3">
        <v>4</v>
      </c>
    </row>
    <row r="628" spans="1:5" x14ac:dyDescent="0.25">
      <c r="A628">
        <v>627</v>
      </c>
      <c r="B628" s="2">
        <v>1</v>
      </c>
      <c r="E628" s="3">
        <v>4</v>
      </c>
    </row>
    <row r="629" spans="1:5" x14ac:dyDescent="0.25">
      <c r="A629">
        <v>628</v>
      </c>
      <c r="B629" s="2">
        <v>1</v>
      </c>
      <c r="E629" s="3">
        <v>4</v>
      </c>
    </row>
    <row r="630" spans="1:5" x14ac:dyDescent="0.25">
      <c r="A630">
        <v>629</v>
      </c>
      <c r="B630" s="2">
        <v>1</v>
      </c>
    </row>
    <row r="631" spans="1:5" x14ac:dyDescent="0.25">
      <c r="A631">
        <v>630</v>
      </c>
      <c r="B631" s="2">
        <v>1</v>
      </c>
    </row>
    <row r="632" spans="1:5" x14ac:dyDescent="0.25">
      <c r="A632">
        <v>631</v>
      </c>
      <c r="B632" s="2">
        <v>1</v>
      </c>
    </row>
    <row r="633" spans="1:5" x14ac:dyDescent="0.25">
      <c r="A633">
        <v>632</v>
      </c>
    </row>
    <row r="634" spans="1:5" x14ac:dyDescent="0.25">
      <c r="A634">
        <v>633</v>
      </c>
      <c r="C634" s="5">
        <v>2</v>
      </c>
    </row>
    <row r="635" spans="1:5" x14ac:dyDescent="0.25">
      <c r="A635">
        <v>634</v>
      </c>
      <c r="C635" s="5">
        <v>2</v>
      </c>
    </row>
    <row r="636" spans="1:5" x14ac:dyDescent="0.25">
      <c r="A636">
        <v>635</v>
      </c>
      <c r="C636" s="5">
        <v>2</v>
      </c>
      <c r="D636" s="4">
        <v>3</v>
      </c>
    </row>
    <row r="637" spans="1:5" x14ac:dyDescent="0.25">
      <c r="A637">
        <v>636</v>
      </c>
      <c r="C637" s="5">
        <v>2</v>
      </c>
      <c r="D637" s="4">
        <v>3</v>
      </c>
    </row>
    <row r="638" spans="1:5" x14ac:dyDescent="0.25">
      <c r="A638">
        <v>637</v>
      </c>
      <c r="C638" s="5">
        <v>2</v>
      </c>
      <c r="D638" s="4">
        <v>3</v>
      </c>
    </row>
    <row r="639" spans="1:5" x14ac:dyDescent="0.25">
      <c r="A639">
        <v>638</v>
      </c>
      <c r="C639" s="5">
        <v>2</v>
      </c>
      <c r="D639" s="4">
        <v>3</v>
      </c>
    </row>
    <row r="640" spans="1:5" x14ac:dyDescent="0.25">
      <c r="A640">
        <v>639</v>
      </c>
      <c r="C640" s="5">
        <v>2</v>
      </c>
      <c r="D640" s="4">
        <v>3</v>
      </c>
    </row>
    <row r="641" spans="1:5" x14ac:dyDescent="0.25">
      <c r="A641">
        <v>640</v>
      </c>
      <c r="C641" s="5">
        <v>2</v>
      </c>
      <c r="D641" s="4">
        <v>3</v>
      </c>
    </row>
    <row r="642" spans="1:5" x14ac:dyDescent="0.25">
      <c r="A642">
        <v>641</v>
      </c>
      <c r="C642" s="5">
        <v>2</v>
      </c>
      <c r="D642" s="4">
        <v>3</v>
      </c>
    </row>
    <row r="643" spans="1:5" x14ac:dyDescent="0.25">
      <c r="A643">
        <v>642</v>
      </c>
      <c r="D643" s="4">
        <v>3</v>
      </c>
    </row>
    <row r="644" spans="1:5" x14ac:dyDescent="0.25">
      <c r="A644">
        <v>643</v>
      </c>
      <c r="D644" s="4">
        <v>3</v>
      </c>
    </row>
    <row r="645" spans="1:5" x14ac:dyDescent="0.25">
      <c r="A645">
        <v>644</v>
      </c>
      <c r="E645" s="3">
        <v>4</v>
      </c>
    </row>
    <row r="646" spans="1:5" x14ac:dyDescent="0.25">
      <c r="A646">
        <v>645</v>
      </c>
      <c r="E646" s="3">
        <v>4</v>
      </c>
    </row>
    <row r="647" spans="1:5" x14ac:dyDescent="0.25">
      <c r="A647">
        <v>646</v>
      </c>
      <c r="E647" s="3">
        <v>4</v>
      </c>
    </row>
    <row r="648" spans="1:5" x14ac:dyDescent="0.25">
      <c r="A648">
        <v>647</v>
      </c>
      <c r="B648" s="2">
        <v>1</v>
      </c>
      <c r="E648" s="3">
        <v>4</v>
      </c>
    </row>
    <row r="649" spans="1:5" x14ac:dyDescent="0.25">
      <c r="A649">
        <v>648</v>
      </c>
      <c r="B649" s="2">
        <v>1</v>
      </c>
      <c r="E649" s="3">
        <v>4</v>
      </c>
    </row>
    <row r="650" spans="1:5" x14ac:dyDescent="0.25">
      <c r="A650">
        <v>649</v>
      </c>
      <c r="B650" s="2">
        <v>1</v>
      </c>
      <c r="E650" s="3">
        <v>4</v>
      </c>
    </row>
    <row r="651" spans="1:5" x14ac:dyDescent="0.25">
      <c r="A651">
        <v>650</v>
      </c>
      <c r="B651" s="2">
        <v>1</v>
      </c>
      <c r="E651" s="3">
        <v>4</v>
      </c>
    </row>
    <row r="652" spans="1:5" x14ac:dyDescent="0.25">
      <c r="A652">
        <v>651</v>
      </c>
      <c r="B652" s="2">
        <v>1</v>
      </c>
      <c r="E652" s="3">
        <v>4</v>
      </c>
    </row>
    <row r="653" spans="1:5" x14ac:dyDescent="0.25">
      <c r="A653">
        <v>652</v>
      </c>
      <c r="B653" s="2">
        <v>1</v>
      </c>
    </row>
    <row r="654" spans="1:5" x14ac:dyDescent="0.25">
      <c r="A654">
        <v>653</v>
      </c>
      <c r="B654" s="2">
        <v>1</v>
      </c>
    </row>
    <row r="655" spans="1:5" x14ac:dyDescent="0.25">
      <c r="A655">
        <v>654</v>
      </c>
      <c r="B655" s="2">
        <v>1</v>
      </c>
    </row>
    <row r="656" spans="1:5" x14ac:dyDescent="0.25">
      <c r="A656">
        <v>655</v>
      </c>
      <c r="B656" s="2">
        <v>1</v>
      </c>
      <c r="C656" s="5">
        <v>2</v>
      </c>
    </row>
    <row r="657" spans="1:5" x14ac:dyDescent="0.25">
      <c r="A657">
        <v>656</v>
      </c>
      <c r="C657" s="5">
        <v>2</v>
      </c>
    </row>
    <row r="658" spans="1:5" x14ac:dyDescent="0.25">
      <c r="A658">
        <v>657</v>
      </c>
      <c r="C658" s="5">
        <v>2</v>
      </c>
    </row>
    <row r="659" spans="1:5" x14ac:dyDescent="0.25">
      <c r="A659">
        <v>658</v>
      </c>
      <c r="C659" s="5">
        <v>2</v>
      </c>
    </row>
    <row r="660" spans="1:5" x14ac:dyDescent="0.25">
      <c r="A660">
        <v>659</v>
      </c>
      <c r="C660" s="5">
        <v>2</v>
      </c>
    </row>
    <row r="661" spans="1:5" x14ac:dyDescent="0.25">
      <c r="A661">
        <v>660</v>
      </c>
      <c r="C661" s="5">
        <v>2</v>
      </c>
    </row>
    <row r="662" spans="1:5" x14ac:dyDescent="0.25">
      <c r="A662">
        <v>661</v>
      </c>
      <c r="C662" s="5">
        <v>2</v>
      </c>
    </row>
    <row r="663" spans="1:5" x14ac:dyDescent="0.25">
      <c r="A663">
        <v>662</v>
      </c>
      <c r="C663" s="5">
        <v>2</v>
      </c>
      <c r="D663" s="4">
        <v>3</v>
      </c>
    </row>
    <row r="664" spans="1:5" x14ac:dyDescent="0.25">
      <c r="A664">
        <v>663</v>
      </c>
      <c r="C664" s="5">
        <v>2</v>
      </c>
      <c r="D664" s="4">
        <v>3</v>
      </c>
    </row>
    <row r="665" spans="1:5" x14ac:dyDescent="0.25">
      <c r="A665">
        <v>664</v>
      </c>
      <c r="D665" s="4">
        <v>3</v>
      </c>
    </row>
    <row r="666" spans="1:5" x14ac:dyDescent="0.25">
      <c r="A666">
        <v>665</v>
      </c>
      <c r="D666" s="4">
        <v>3</v>
      </c>
      <c r="E666" s="3">
        <v>4</v>
      </c>
    </row>
    <row r="667" spans="1:5" x14ac:dyDescent="0.25">
      <c r="A667">
        <v>666</v>
      </c>
      <c r="D667" s="4">
        <v>3</v>
      </c>
      <c r="E667" s="3">
        <v>4</v>
      </c>
    </row>
    <row r="668" spans="1:5" x14ac:dyDescent="0.25">
      <c r="A668">
        <v>667</v>
      </c>
      <c r="D668" s="4">
        <v>3</v>
      </c>
      <c r="E668" s="3">
        <v>4</v>
      </c>
    </row>
    <row r="669" spans="1:5" x14ac:dyDescent="0.25">
      <c r="A669">
        <v>668</v>
      </c>
      <c r="D669" s="4">
        <v>3</v>
      </c>
      <c r="E669" s="3">
        <v>4</v>
      </c>
    </row>
    <row r="670" spans="1:5" x14ac:dyDescent="0.25">
      <c r="A670">
        <v>669</v>
      </c>
      <c r="D670" s="4">
        <v>3</v>
      </c>
      <c r="E670" s="3">
        <v>4</v>
      </c>
    </row>
    <row r="671" spans="1:5" x14ac:dyDescent="0.25">
      <c r="A671">
        <v>670</v>
      </c>
      <c r="D671" s="4">
        <v>3</v>
      </c>
      <c r="E671" s="3">
        <v>4</v>
      </c>
    </row>
    <row r="672" spans="1:5" x14ac:dyDescent="0.25">
      <c r="A672">
        <v>671</v>
      </c>
      <c r="E672" s="3">
        <v>4</v>
      </c>
    </row>
    <row r="673" spans="1:5" x14ac:dyDescent="0.25">
      <c r="A673">
        <v>672</v>
      </c>
      <c r="E673" s="3">
        <v>4</v>
      </c>
    </row>
    <row r="674" spans="1:5" x14ac:dyDescent="0.25">
      <c r="A674">
        <v>673</v>
      </c>
      <c r="E674" s="3">
        <v>4</v>
      </c>
    </row>
    <row r="675" spans="1:5" x14ac:dyDescent="0.25">
      <c r="A675">
        <v>674</v>
      </c>
      <c r="B675" s="2">
        <v>1</v>
      </c>
      <c r="E675" s="3">
        <v>4</v>
      </c>
    </row>
    <row r="676" spans="1:5" x14ac:dyDescent="0.25">
      <c r="A676">
        <v>675</v>
      </c>
      <c r="B676" s="2">
        <v>1</v>
      </c>
    </row>
    <row r="677" spans="1:5" x14ac:dyDescent="0.25">
      <c r="A677">
        <v>676</v>
      </c>
      <c r="B677" s="2">
        <v>1</v>
      </c>
    </row>
    <row r="678" spans="1:5" x14ac:dyDescent="0.25">
      <c r="A678">
        <v>677</v>
      </c>
      <c r="B678" s="2">
        <v>1</v>
      </c>
    </row>
    <row r="679" spans="1:5" x14ac:dyDescent="0.25">
      <c r="A679">
        <v>678</v>
      </c>
      <c r="B679" s="2">
        <v>1</v>
      </c>
    </row>
    <row r="680" spans="1:5" x14ac:dyDescent="0.25">
      <c r="A680">
        <v>679</v>
      </c>
      <c r="B680" s="2">
        <v>1</v>
      </c>
    </row>
    <row r="681" spans="1:5" x14ac:dyDescent="0.25">
      <c r="A681">
        <v>680</v>
      </c>
      <c r="B681" s="2">
        <v>1</v>
      </c>
    </row>
    <row r="682" spans="1:5" x14ac:dyDescent="0.25">
      <c r="A682">
        <v>681</v>
      </c>
      <c r="B682" s="2">
        <v>1</v>
      </c>
      <c r="C682" s="5">
        <v>2</v>
      </c>
    </row>
    <row r="683" spans="1:5" x14ac:dyDescent="0.25">
      <c r="A683">
        <v>682</v>
      </c>
      <c r="C683" s="5">
        <v>2</v>
      </c>
    </row>
    <row r="684" spans="1:5" x14ac:dyDescent="0.25">
      <c r="A684">
        <v>683</v>
      </c>
      <c r="C684" s="5">
        <v>2</v>
      </c>
    </row>
    <row r="685" spans="1:5" x14ac:dyDescent="0.25">
      <c r="A685">
        <v>684</v>
      </c>
      <c r="C685" s="5">
        <v>2</v>
      </c>
    </row>
    <row r="686" spans="1:5" x14ac:dyDescent="0.25">
      <c r="A686">
        <v>685</v>
      </c>
      <c r="C686" s="5">
        <v>2</v>
      </c>
    </row>
    <row r="687" spans="1:5" x14ac:dyDescent="0.25">
      <c r="A687">
        <v>686</v>
      </c>
      <c r="C687" s="5">
        <v>2</v>
      </c>
    </row>
    <row r="688" spans="1:5" x14ac:dyDescent="0.25">
      <c r="A688">
        <v>687</v>
      </c>
      <c r="C688" s="5">
        <v>2</v>
      </c>
      <c r="D688" s="4">
        <v>3</v>
      </c>
    </row>
    <row r="689" spans="1:5" x14ac:dyDescent="0.25">
      <c r="A689">
        <v>688</v>
      </c>
      <c r="C689" s="5">
        <v>2</v>
      </c>
      <c r="D689" s="4">
        <v>3</v>
      </c>
    </row>
    <row r="690" spans="1:5" x14ac:dyDescent="0.25">
      <c r="A690">
        <v>689</v>
      </c>
      <c r="D690" s="4">
        <v>3</v>
      </c>
      <c r="E690" s="3">
        <v>4</v>
      </c>
    </row>
    <row r="691" spans="1:5" x14ac:dyDescent="0.25">
      <c r="A691">
        <v>690</v>
      </c>
      <c r="D691" s="4">
        <v>3</v>
      </c>
      <c r="E691" s="3">
        <v>4</v>
      </c>
    </row>
    <row r="692" spans="1:5" x14ac:dyDescent="0.25">
      <c r="A692">
        <v>691</v>
      </c>
      <c r="D692" s="4">
        <v>3</v>
      </c>
      <c r="E692" s="3">
        <v>4</v>
      </c>
    </row>
    <row r="693" spans="1:5" x14ac:dyDescent="0.25">
      <c r="A693">
        <v>692</v>
      </c>
      <c r="D693" s="4">
        <v>3</v>
      </c>
      <c r="E693" s="3">
        <v>4</v>
      </c>
    </row>
    <row r="694" spans="1:5" x14ac:dyDescent="0.25">
      <c r="A694">
        <v>693</v>
      </c>
      <c r="D694" s="4">
        <v>3</v>
      </c>
      <c r="E694" s="3">
        <v>4</v>
      </c>
    </row>
    <row r="695" spans="1:5" x14ac:dyDescent="0.25">
      <c r="A695">
        <v>694</v>
      </c>
      <c r="D695" s="4">
        <v>3</v>
      </c>
      <c r="E695" s="3">
        <v>4</v>
      </c>
    </row>
    <row r="696" spans="1:5" x14ac:dyDescent="0.25">
      <c r="A696">
        <v>695</v>
      </c>
      <c r="D696" s="4">
        <v>3</v>
      </c>
      <c r="E696" s="3">
        <v>4</v>
      </c>
    </row>
    <row r="697" spans="1:5" x14ac:dyDescent="0.25">
      <c r="A697">
        <v>696</v>
      </c>
      <c r="B697" s="2">
        <v>1</v>
      </c>
      <c r="E697" s="3">
        <v>4</v>
      </c>
    </row>
    <row r="698" spans="1:5" x14ac:dyDescent="0.25">
      <c r="A698">
        <v>697</v>
      </c>
      <c r="B698" s="2">
        <v>1</v>
      </c>
      <c r="E698" s="3">
        <v>4</v>
      </c>
    </row>
    <row r="699" spans="1:5" x14ac:dyDescent="0.25">
      <c r="A699">
        <v>698</v>
      </c>
      <c r="B699" s="2">
        <v>1</v>
      </c>
    </row>
    <row r="700" spans="1:5" x14ac:dyDescent="0.25">
      <c r="A700">
        <v>699</v>
      </c>
      <c r="B700" s="2">
        <v>1</v>
      </c>
    </row>
    <row r="701" spans="1:5" x14ac:dyDescent="0.25">
      <c r="A701">
        <v>700</v>
      </c>
      <c r="B701" s="2">
        <v>1</v>
      </c>
    </row>
    <row r="702" spans="1:5" x14ac:dyDescent="0.25">
      <c r="A702">
        <v>701</v>
      </c>
      <c r="B702" s="2">
        <v>1</v>
      </c>
    </row>
    <row r="703" spans="1:5" x14ac:dyDescent="0.25">
      <c r="A703">
        <v>702</v>
      </c>
      <c r="B703" s="2">
        <v>1</v>
      </c>
      <c r="C703" s="5">
        <v>2</v>
      </c>
    </row>
    <row r="704" spans="1:5" x14ac:dyDescent="0.25">
      <c r="A704">
        <v>703</v>
      </c>
      <c r="B704" s="2">
        <v>1</v>
      </c>
      <c r="C704" s="5">
        <v>2</v>
      </c>
    </row>
    <row r="705" spans="1:5" x14ac:dyDescent="0.25">
      <c r="A705">
        <v>704</v>
      </c>
      <c r="B705" s="2">
        <v>1</v>
      </c>
      <c r="C705" s="5">
        <v>2</v>
      </c>
    </row>
    <row r="706" spans="1:5" x14ac:dyDescent="0.25">
      <c r="A706">
        <v>705</v>
      </c>
      <c r="B706" s="2">
        <v>1</v>
      </c>
      <c r="C706" s="5">
        <v>2</v>
      </c>
    </row>
    <row r="707" spans="1:5" x14ac:dyDescent="0.25">
      <c r="A707">
        <v>706</v>
      </c>
      <c r="C707" s="5">
        <v>2</v>
      </c>
    </row>
    <row r="708" spans="1:5" x14ac:dyDescent="0.25">
      <c r="A708">
        <v>707</v>
      </c>
      <c r="C708" s="5">
        <v>2</v>
      </c>
    </row>
    <row r="709" spans="1:5" x14ac:dyDescent="0.25">
      <c r="A709">
        <v>708</v>
      </c>
      <c r="C709" s="5">
        <v>2</v>
      </c>
    </row>
    <row r="710" spans="1:5" x14ac:dyDescent="0.25">
      <c r="A710">
        <v>709</v>
      </c>
      <c r="C710" s="5">
        <v>2</v>
      </c>
      <c r="D710" s="4">
        <v>3</v>
      </c>
    </row>
    <row r="711" spans="1:5" x14ac:dyDescent="0.25">
      <c r="A711">
        <v>710</v>
      </c>
      <c r="D711" s="4">
        <v>3</v>
      </c>
      <c r="E711" s="3">
        <v>4</v>
      </c>
    </row>
    <row r="712" spans="1:5" x14ac:dyDescent="0.25">
      <c r="A712">
        <v>711</v>
      </c>
      <c r="D712" s="4">
        <v>3</v>
      </c>
      <c r="E712" s="3">
        <v>4</v>
      </c>
    </row>
    <row r="713" spans="1:5" x14ac:dyDescent="0.25">
      <c r="A713">
        <v>712</v>
      </c>
      <c r="D713" s="4">
        <v>3</v>
      </c>
      <c r="E713" s="3">
        <v>4</v>
      </c>
    </row>
    <row r="714" spans="1:5" x14ac:dyDescent="0.25">
      <c r="A714">
        <v>713</v>
      </c>
      <c r="D714" s="4">
        <v>3</v>
      </c>
      <c r="E714" s="3">
        <v>4</v>
      </c>
    </row>
    <row r="715" spans="1:5" x14ac:dyDescent="0.25">
      <c r="A715">
        <v>714</v>
      </c>
      <c r="D715" s="4">
        <v>3</v>
      </c>
      <c r="E715" s="3">
        <v>4</v>
      </c>
    </row>
    <row r="716" spans="1:5" x14ac:dyDescent="0.25">
      <c r="A716">
        <v>715</v>
      </c>
      <c r="D716" s="4">
        <v>3</v>
      </c>
      <c r="E716" s="3">
        <v>4</v>
      </c>
    </row>
    <row r="717" spans="1:5" x14ac:dyDescent="0.25">
      <c r="A717">
        <v>716</v>
      </c>
      <c r="D717" s="4">
        <v>3</v>
      </c>
      <c r="E717" s="3">
        <v>4</v>
      </c>
    </row>
    <row r="718" spans="1:5" x14ac:dyDescent="0.25">
      <c r="A718">
        <v>717</v>
      </c>
      <c r="D718" s="4">
        <v>3</v>
      </c>
      <c r="E718" s="3">
        <v>4</v>
      </c>
    </row>
    <row r="719" spans="1:5" x14ac:dyDescent="0.25">
      <c r="A719">
        <v>718</v>
      </c>
      <c r="E719" s="3">
        <v>4</v>
      </c>
    </row>
    <row r="720" spans="1:5" x14ac:dyDescent="0.25">
      <c r="A720">
        <v>719</v>
      </c>
    </row>
    <row r="721" spans="1:5" x14ac:dyDescent="0.25">
      <c r="A721">
        <v>720</v>
      </c>
      <c r="B721" s="2">
        <v>1</v>
      </c>
    </row>
    <row r="722" spans="1:5" x14ac:dyDescent="0.25">
      <c r="A722">
        <v>721</v>
      </c>
      <c r="B722" s="2">
        <v>1</v>
      </c>
    </row>
    <row r="723" spans="1:5" x14ac:dyDescent="0.25">
      <c r="A723">
        <v>722</v>
      </c>
      <c r="B723" s="2">
        <v>1</v>
      </c>
    </row>
    <row r="724" spans="1:5" x14ac:dyDescent="0.25">
      <c r="A724">
        <v>723</v>
      </c>
      <c r="B724" s="2">
        <v>1</v>
      </c>
      <c r="C724" s="5">
        <v>2</v>
      </c>
    </row>
    <row r="725" spans="1:5" x14ac:dyDescent="0.25">
      <c r="A725">
        <v>724</v>
      </c>
      <c r="B725" s="2">
        <v>1</v>
      </c>
      <c r="C725" s="5">
        <v>2</v>
      </c>
    </row>
    <row r="726" spans="1:5" x14ac:dyDescent="0.25">
      <c r="A726">
        <v>725</v>
      </c>
      <c r="B726" s="2">
        <v>1</v>
      </c>
      <c r="C726" s="5">
        <v>2</v>
      </c>
    </row>
    <row r="727" spans="1:5" x14ac:dyDescent="0.25">
      <c r="A727">
        <v>726</v>
      </c>
      <c r="B727" s="2">
        <v>1</v>
      </c>
      <c r="C727" s="5">
        <v>2</v>
      </c>
    </row>
    <row r="728" spans="1:5" x14ac:dyDescent="0.25">
      <c r="A728">
        <v>727</v>
      </c>
      <c r="B728" s="2">
        <v>1</v>
      </c>
      <c r="C728" s="5">
        <v>2</v>
      </c>
    </row>
    <row r="729" spans="1:5" x14ac:dyDescent="0.25">
      <c r="A729">
        <v>728</v>
      </c>
      <c r="B729" s="2">
        <v>1</v>
      </c>
      <c r="C729" s="5">
        <v>2</v>
      </c>
    </row>
    <row r="730" spans="1:5" x14ac:dyDescent="0.25">
      <c r="A730">
        <v>729</v>
      </c>
      <c r="C730" s="5">
        <v>2</v>
      </c>
    </row>
    <row r="731" spans="1:5" x14ac:dyDescent="0.25">
      <c r="A731">
        <v>730</v>
      </c>
      <c r="C731" s="5">
        <v>2</v>
      </c>
    </row>
    <row r="732" spans="1:5" x14ac:dyDescent="0.25">
      <c r="A732">
        <v>731</v>
      </c>
      <c r="C732" s="5">
        <v>2</v>
      </c>
    </row>
    <row r="733" spans="1:5" x14ac:dyDescent="0.25">
      <c r="A733">
        <v>732</v>
      </c>
      <c r="D733" s="4">
        <v>3</v>
      </c>
    </row>
    <row r="734" spans="1:5" x14ac:dyDescent="0.25">
      <c r="A734">
        <v>733</v>
      </c>
      <c r="D734" s="4">
        <v>3</v>
      </c>
    </row>
    <row r="735" spans="1:5" x14ac:dyDescent="0.25">
      <c r="A735">
        <v>734</v>
      </c>
      <c r="D735" s="4">
        <v>3</v>
      </c>
      <c r="E735" s="3">
        <v>4</v>
      </c>
    </row>
    <row r="736" spans="1:5" x14ac:dyDescent="0.25">
      <c r="A736">
        <v>735</v>
      </c>
      <c r="D736" s="4">
        <v>3</v>
      </c>
      <c r="E736" s="3">
        <v>4</v>
      </c>
    </row>
    <row r="737" spans="1:5" x14ac:dyDescent="0.25">
      <c r="A737">
        <v>736</v>
      </c>
      <c r="D737" s="4">
        <v>3</v>
      </c>
      <c r="E737" s="3">
        <v>4</v>
      </c>
    </row>
    <row r="738" spans="1:5" x14ac:dyDescent="0.25">
      <c r="A738">
        <v>737</v>
      </c>
      <c r="D738" s="4">
        <v>3</v>
      </c>
      <c r="E738" s="3">
        <v>4</v>
      </c>
    </row>
    <row r="739" spans="1:5" x14ac:dyDescent="0.25">
      <c r="A739">
        <v>738</v>
      </c>
      <c r="D739" s="4">
        <v>3</v>
      </c>
      <c r="E739" s="3">
        <v>4</v>
      </c>
    </row>
    <row r="740" spans="1:5" x14ac:dyDescent="0.25">
      <c r="A740">
        <v>739</v>
      </c>
      <c r="D740" s="4">
        <v>3</v>
      </c>
      <c r="E740" s="3">
        <v>4</v>
      </c>
    </row>
    <row r="741" spans="1:5" x14ac:dyDescent="0.25">
      <c r="A741">
        <v>740</v>
      </c>
      <c r="B741" s="2">
        <v>1</v>
      </c>
      <c r="D741" s="4">
        <v>3</v>
      </c>
      <c r="E741" s="3">
        <v>4</v>
      </c>
    </row>
    <row r="742" spans="1:5" x14ac:dyDescent="0.25">
      <c r="A742">
        <v>741</v>
      </c>
      <c r="B742" s="2">
        <v>1</v>
      </c>
      <c r="D742" s="4">
        <v>3</v>
      </c>
      <c r="E742" s="3">
        <v>4</v>
      </c>
    </row>
    <row r="743" spans="1:5" x14ac:dyDescent="0.25">
      <c r="A743">
        <v>742</v>
      </c>
      <c r="B743" s="2">
        <v>1</v>
      </c>
      <c r="E743" s="3">
        <v>4</v>
      </c>
    </row>
    <row r="744" spans="1:5" x14ac:dyDescent="0.25">
      <c r="A744">
        <v>743</v>
      </c>
      <c r="B744" s="2">
        <v>1</v>
      </c>
    </row>
    <row r="745" spans="1:5" x14ac:dyDescent="0.25">
      <c r="A745">
        <v>744</v>
      </c>
      <c r="B745" s="2">
        <v>1</v>
      </c>
    </row>
    <row r="746" spans="1:5" x14ac:dyDescent="0.25">
      <c r="A746">
        <v>745</v>
      </c>
      <c r="B746" s="2">
        <v>1</v>
      </c>
    </row>
    <row r="747" spans="1:5" x14ac:dyDescent="0.25">
      <c r="A747">
        <v>746</v>
      </c>
      <c r="B747" s="2">
        <v>1</v>
      </c>
      <c r="C747" s="5">
        <v>2</v>
      </c>
    </row>
    <row r="748" spans="1:5" x14ac:dyDescent="0.25">
      <c r="A748">
        <v>747</v>
      </c>
      <c r="B748" s="2">
        <v>1</v>
      </c>
      <c r="C748" s="5">
        <v>2</v>
      </c>
    </row>
    <row r="749" spans="1:5" x14ac:dyDescent="0.25">
      <c r="A749">
        <v>748</v>
      </c>
      <c r="B749" s="2">
        <v>1</v>
      </c>
      <c r="C749" s="5">
        <v>2</v>
      </c>
    </row>
    <row r="750" spans="1:5" x14ac:dyDescent="0.25">
      <c r="A750">
        <v>749</v>
      </c>
      <c r="B750" s="2">
        <v>1</v>
      </c>
      <c r="C750" s="5">
        <v>2</v>
      </c>
    </row>
    <row r="751" spans="1:5" x14ac:dyDescent="0.25">
      <c r="A751">
        <v>750</v>
      </c>
      <c r="C751" s="5">
        <v>2</v>
      </c>
    </row>
    <row r="752" spans="1:5" x14ac:dyDescent="0.25">
      <c r="A752">
        <v>751</v>
      </c>
      <c r="C752" s="5">
        <v>2</v>
      </c>
    </row>
    <row r="753" spans="1:5" x14ac:dyDescent="0.25">
      <c r="A753">
        <v>752</v>
      </c>
      <c r="C753" s="5">
        <v>2</v>
      </c>
    </row>
    <row r="754" spans="1:5" x14ac:dyDescent="0.25">
      <c r="A754">
        <v>753</v>
      </c>
      <c r="C754" s="5">
        <v>2</v>
      </c>
    </row>
    <row r="755" spans="1:5" x14ac:dyDescent="0.25">
      <c r="A755">
        <v>754</v>
      </c>
      <c r="C755" s="5">
        <v>2</v>
      </c>
    </row>
    <row r="756" spans="1:5" x14ac:dyDescent="0.25">
      <c r="A756">
        <v>755</v>
      </c>
      <c r="C756" s="5">
        <v>2</v>
      </c>
    </row>
    <row r="757" spans="1:5" x14ac:dyDescent="0.25">
      <c r="A757">
        <v>756</v>
      </c>
      <c r="D757" s="4">
        <v>3</v>
      </c>
    </row>
    <row r="758" spans="1:5" x14ac:dyDescent="0.25">
      <c r="A758">
        <v>757</v>
      </c>
      <c r="D758" s="4">
        <v>3</v>
      </c>
    </row>
    <row r="759" spans="1:5" x14ac:dyDescent="0.25">
      <c r="A759">
        <v>758</v>
      </c>
      <c r="D759" s="4">
        <v>3</v>
      </c>
      <c r="E759" s="3">
        <v>4</v>
      </c>
    </row>
    <row r="760" spans="1:5" x14ac:dyDescent="0.25">
      <c r="A760">
        <v>759</v>
      </c>
      <c r="D760" s="4">
        <v>3</v>
      </c>
      <c r="E760" s="3">
        <v>4</v>
      </c>
    </row>
    <row r="761" spans="1:5" x14ac:dyDescent="0.25">
      <c r="A761">
        <v>760</v>
      </c>
      <c r="D761" s="4">
        <v>3</v>
      </c>
      <c r="E761" s="3">
        <v>4</v>
      </c>
    </row>
    <row r="762" spans="1:5" x14ac:dyDescent="0.25">
      <c r="A762">
        <v>761</v>
      </c>
      <c r="D762" s="4">
        <v>3</v>
      </c>
      <c r="E762" s="3">
        <v>4</v>
      </c>
    </row>
    <row r="763" spans="1:5" x14ac:dyDescent="0.25">
      <c r="A763">
        <v>762</v>
      </c>
      <c r="D763" s="4">
        <v>3</v>
      </c>
      <c r="E763" s="3">
        <v>4</v>
      </c>
    </row>
    <row r="764" spans="1:5" x14ac:dyDescent="0.25">
      <c r="A764">
        <v>763</v>
      </c>
      <c r="B764" s="2">
        <v>1</v>
      </c>
      <c r="D764" s="4">
        <v>3</v>
      </c>
      <c r="E764" s="3">
        <v>4</v>
      </c>
    </row>
    <row r="765" spans="1:5" x14ac:dyDescent="0.25">
      <c r="A765">
        <v>764</v>
      </c>
      <c r="B765" s="2">
        <v>1</v>
      </c>
      <c r="D765" s="4">
        <v>3</v>
      </c>
      <c r="E765" s="3">
        <v>4</v>
      </c>
    </row>
    <row r="766" spans="1:5" x14ac:dyDescent="0.25">
      <c r="A766">
        <v>765</v>
      </c>
      <c r="B766" s="2">
        <v>1</v>
      </c>
      <c r="D766" s="4">
        <v>3</v>
      </c>
      <c r="E766" s="3">
        <v>4</v>
      </c>
    </row>
    <row r="767" spans="1:5" x14ac:dyDescent="0.25">
      <c r="A767">
        <v>766</v>
      </c>
      <c r="B767" s="2">
        <v>1</v>
      </c>
      <c r="E767" s="3">
        <v>4</v>
      </c>
    </row>
    <row r="768" spans="1:5" x14ac:dyDescent="0.25">
      <c r="A768">
        <v>767</v>
      </c>
      <c r="B768" s="2">
        <v>1</v>
      </c>
      <c r="E768" s="3">
        <v>4</v>
      </c>
    </row>
    <row r="769" spans="1:5" x14ac:dyDescent="0.25">
      <c r="A769">
        <v>768</v>
      </c>
      <c r="B769" s="2">
        <v>1</v>
      </c>
      <c r="E769" s="3">
        <v>4</v>
      </c>
    </row>
    <row r="770" spans="1:5" x14ac:dyDescent="0.25">
      <c r="A770">
        <v>769</v>
      </c>
      <c r="B770" s="2">
        <v>1</v>
      </c>
    </row>
    <row r="771" spans="1:5" x14ac:dyDescent="0.25">
      <c r="A771">
        <v>770</v>
      </c>
      <c r="B771" s="2">
        <v>1</v>
      </c>
      <c r="C771" s="5">
        <v>2</v>
      </c>
    </row>
    <row r="772" spans="1:5" x14ac:dyDescent="0.25">
      <c r="A772">
        <v>771</v>
      </c>
      <c r="B772" s="2">
        <v>1</v>
      </c>
      <c r="C772" s="5">
        <v>2</v>
      </c>
    </row>
    <row r="773" spans="1:5" x14ac:dyDescent="0.25">
      <c r="A773">
        <v>772</v>
      </c>
      <c r="B773" s="2">
        <v>1</v>
      </c>
      <c r="C773" s="5">
        <v>2</v>
      </c>
    </row>
    <row r="774" spans="1:5" x14ac:dyDescent="0.25">
      <c r="A774">
        <v>773</v>
      </c>
      <c r="B774" s="2">
        <v>1</v>
      </c>
      <c r="C774" s="5">
        <v>2</v>
      </c>
    </row>
    <row r="775" spans="1:5" x14ac:dyDescent="0.25">
      <c r="A775">
        <v>774</v>
      </c>
      <c r="B775" s="2">
        <v>1</v>
      </c>
      <c r="C775" s="5">
        <v>2</v>
      </c>
    </row>
    <row r="776" spans="1:5" x14ac:dyDescent="0.25">
      <c r="A776">
        <v>775</v>
      </c>
      <c r="B776" s="2">
        <v>1</v>
      </c>
      <c r="C776" s="5">
        <v>2</v>
      </c>
    </row>
    <row r="777" spans="1:5" x14ac:dyDescent="0.25">
      <c r="A777">
        <v>776</v>
      </c>
      <c r="C777" s="5">
        <v>2</v>
      </c>
    </row>
    <row r="778" spans="1:5" x14ac:dyDescent="0.25">
      <c r="A778">
        <v>777</v>
      </c>
      <c r="C778" s="5">
        <v>2</v>
      </c>
    </row>
    <row r="779" spans="1:5" x14ac:dyDescent="0.25">
      <c r="A779">
        <v>778</v>
      </c>
      <c r="C779" s="5">
        <v>2</v>
      </c>
    </row>
    <row r="780" spans="1:5" x14ac:dyDescent="0.25">
      <c r="A780">
        <v>779</v>
      </c>
      <c r="C780" s="5">
        <v>2</v>
      </c>
    </row>
    <row r="781" spans="1:5" x14ac:dyDescent="0.25">
      <c r="A781">
        <v>780</v>
      </c>
      <c r="C781" s="5">
        <v>2</v>
      </c>
      <c r="D781" s="4">
        <v>3</v>
      </c>
    </row>
    <row r="782" spans="1:5" x14ac:dyDescent="0.25">
      <c r="A782">
        <v>781</v>
      </c>
      <c r="C782" s="5">
        <v>2</v>
      </c>
      <c r="D782" s="4">
        <v>3</v>
      </c>
    </row>
    <row r="783" spans="1:5" x14ac:dyDescent="0.25">
      <c r="A783">
        <v>782</v>
      </c>
      <c r="C783" s="5">
        <v>2</v>
      </c>
      <c r="D783" s="4">
        <v>3</v>
      </c>
    </row>
    <row r="784" spans="1:5" x14ac:dyDescent="0.25">
      <c r="A784">
        <v>783</v>
      </c>
      <c r="D784" s="4">
        <v>3</v>
      </c>
    </row>
    <row r="785" spans="1:6" x14ac:dyDescent="0.25">
      <c r="A785">
        <v>784</v>
      </c>
      <c r="D785" s="4">
        <v>3</v>
      </c>
      <c r="E785" s="3">
        <v>4</v>
      </c>
      <c r="F785" t="s">
        <v>22</v>
      </c>
    </row>
    <row r="786" spans="1:6" x14ac:dyDescent="0.25">
      <c r="A786">
        <v>785</v>
      </c>
    </row>
    <row r="787" spans="1:6" x14ac:dyDescent="0.25">
      <c r="A787">
        <v>786</v>
      </c>
      <c r="F787" t="s">
        <v>22</v>
      </c>
    </row>
    <row r="788" spans="1:6" x14ac:dyDescent="0.25">
      <c r="A788">
        <v>787</v>
      </c>
      <c r="B788" s="2">
        <v>1</v>
      </c>
    </row>
    <row r="789" spans="1:6" x14ac:dyDescent="0.25">
      <c r="A789">
        <v>788</v>
      </c>
      <c r="B789" s="2">
        <v>1</v>
      </c>
    </row>
    <row r="790" spans="1:6" x14ac:dyDescent="0.25">
      <c r="A790">
        <v>789</v>
      </c>
      <c r="B790" s="2">
        <v>1</v>
      </c>
    </row>
    <row r="791" spans="1:6" x14ac:dyDescent="0.25">
      <c r="A791">
        <v>790</v>
      </c>
      <c r="B791" s="2">
        <v>1</v>
      </c>
    </row>
    <row r="792" spans="1:6" x14ac:dyDescent="0.25">
      <c r="A792">
        <v>791</v>
      </c>
      <c r="B792" s="2">
        <v>1</v>
      </c>
    </row>
    <row r="793" spans="1:6" x14ac:dyDescent="0.25">
      <c r="A793">
        <v>792</v>
      </c>
      <c r="B793" s="2">
        <v>1</v>
      </c>
      <c r="C793" s="5">
        <v>2</v>
      </c>
    </row>
    <row r="794" spans="1:6" x14ac:dyDescent="0.25">
      <c r="A794">
        <v>793</v>
      </c>
      <c r="B794" s="2">
        <v>1</v>
      </c>
      <c r="C794" s="5">
        <v>2</v>
      </c>
    </row>
    <row r="795" spans="1:6" x14ac:dyDescent="0.25">
      <c r="A795">
        <v>794</v>
      </c>
      <c r="B795" s="2">
        <v>1</v>
      </c>
      <c r="C795" s="5">
        <v>2</v>
      </c>
    </row>
    <row r="796" spans="1:6" x14ac:dyDescent="0.25">
      <c r="A796">
        <v>795</v>
      </c>
      <c r="C796" s="5">
        <v>2</v>
      </c>
    </row>
    <row r="797" spans="1:6" x14ac:dyDescent="0.25">
      <c r="A797">
        <v>796</v>
      </c>
      <c r="C797" s="5">
        <v>2</v>
      </c>
    </row>
    <row r="798" spans="1:6" x14ac:dyDescent="0.25">
      <c r="A798">
        <v>797</v>
      </c>
      <c r="C798" s="5">
        <v>2</v>
      </c>
      <c r="D798" s="4">
        <v>3</v>
      </c>
    </row>
    <row r="799" spans="1:6" x14ac:dyDescent="0.25">
      <c r="A799">
        <v>798</v>
      </c>
      <c r="C799" s="5">
        <v>2</v>
      </c>
      <c r="D799" s="4">
        <v>3</v>
      </c>
    </row>
    <row r="800" spans="1:6" x14ac:dyDescent="0.25">
      <c r="A800">
        <v>799</v>
      </c>
      <c r="D800" s="4">
        <v>3</v>
      </c>
      <c r="E800" s="3">
        <v>4</v>
      </c>
    </row>
    <row r="801" spans="1:5" x14ac:dyDescent="0.25">
      <c r="A801">
        <v>800</v>
      </c>
      <c r="D801" s="4">
        <v>3</v>
      </c>
      <c r="E801" s="3">
        <v>4</v>
      </c>
    </row>
    <row r="802" spans="1:5" x14ac:dyDescent="0.25">
      <c r="A802">
        <v>801</v>
      </c>
      <c r="D802" s="4">
        <v>3</v>
      </c>
      <c r="E802" s="3">
        <v>4</v>
      </c>
    </row>
    <row r="803" spans="1:5" x14ac:dyDescent="0.25">
      <c r="A803">
        <v>802</v>
      </c>
      <c r="D803" s="4">
        <v>3</v>
      </c>
      <c r="E803" s="3">
        <v>4</v>
      </c>
    </row>
    <row r="804" spans="1:5" x14ac:dyDescent="0.25">
      <c r="A804">
        <v>803</v>
      </c>
      <c r="D804" s="4">
        <v>3</v>
      </c>
      <c r="E804" s="3">
        <v>4</v>
      </c>
    </row>
    <row r="805" spans="1:5" x14ac:dyDescent="0.25">
      <c r="A805">
        <v>804</v>
      </c>
      <c r="D805" s="4">
        <v>3</v>
      </c>
      <c r="E805" s="3">
        <v>4</v>
      </c>
    </row>
    <row r="806" spans="1:5" x14ac:dyDescent="0.25">
      <c r="A806">
        <v>805</v>
      </c>
      <c r="E806" s="3">
        <v>4</v>
      </c>
    </row>
    <row r="807" spans="1:5" x14ac:dyDescent="0.25">
      <c r="A807">
        <v>806</v>
      </c>
      <c r="E807" s="3">
        <v>4</v>
      </c>
    </row>
    <row r="808" spans="1:5" x14ac:dyDescent="0.25">
      <c r="A808">
        <v>807</v>
      </c>
    </row>
    <row r="809" spans="1:5" x14ac:dyDescent="0.25">
      <c r="A809">
        <v>808</v>
      </c>
    </row>
    <row r="810" spans="1:5" x14ac:dyDescent="0.25">
      <c r="A810">
        <v>809</v>
      </c>
    </row>
    <row r="811" spans="1:5" x14ac:dyDescent="0.25">
      <c r="A811">
        <v>810</v>
      </c>
      <c r="C811" s="5">
        <v>2</v>
      </c>
    </row>
    <row r="812" spans="1:5" x14ac:dyDescent="0.25">
      <c r="A812">
        <v>811</v>
      </c>
      <c r="C812" s="5">
        <v>2</v>
      </c>
    </row>
    <row r="813" spans="1:5" x14ac:dyDescent="0.25">
      <c r="A813">
        <v>812</v>
      </c>
      <c r="B813" s="2">
        <v>1</v>
      </c>
      <c r="C813" s="5">
        <v>2</v>
      </c>
    </row>
    <row r="814" spans="1:5" x14ac:dyDescent="0.25">
      <c r="A814">
        <v>813</v>
      </c>
      <c r="B814" s="2">
        <v>1</v>
      </c>
      <c r="C814" s="5">
        <v>2</v>
      </c>
    </row>
    <row r="815" spans="1:5" x14ac:dyDescent="0.25">
      <c r="A815">
        <v>814</v>
      </c>
      <c r="B815" s="2">
        <v>1</v>
      </c>
      <c r="C815" s="5">
        <v>2</v>
      </c>
    </row>
    <row r="816" spans="1:5" x14ac:dyDescent="0.25">
      <c r="A816">
        <v>815</v>
      </c>
      <c r="B816" s="2">
        <v>1</v>
      </c>
      <c r="C816" s="5">
        <v>2</v>
      </c>
    </row>
    <row r="817" spans="1:5" x14ac:dyDescent="0.25">
      <c r="A817">
        <v>816</v>
      </c>
      <c r="B817" s="2">
        <v>1</v>
      </c>
      <c r="C817" s="5">
        <v>2</v>
      </c>
    </row>
    <row r="818" spans="1:5" x14ac:dyDescent="0.25">
      <c r="A818">
        <v>817</v>
      </c>
      <c r="B818" s="2">
        <v>1</v>
      </c>
    </row>
    <row r="819" spans="1:5" x14ac:dyDescent="0.25">
      <c r="A819">
        <v>818</v>
      </c>
      <c r="B819" s="2">
        <v>1</v>
      </c>
    </row>
    <row r="820" spans="1:5" x14ac:dyDescent="0.25">
      <c r="A820">
        <v>819</v>
      </c>
      <c r="B820" s="2">
        <v>1</v>
      </c>
      <c r="D820" s="4">
        <v>3</v>
      </c>
    </row>
    <row r="821" spans="1:5" x14ac:dyDescent="0.25">
      <c r="A821">
        <v>820</v>
      </c>
      <c r="D821" s="4">
        <v>3</v>
      </c>
      <c r="E821" s="3">
        <v>4</v>
      </c>
    </row>
    <row r="822" spans="1:5" x14ac:dyDescent="0.25">
      <c r="A822">
        <v>821</v>
      </c>
      <c r="D822" s="4">
        <v>3</v>
      </c>
      <c r="E822" s="3">
        <v>4</v>
      </c>
    </row>
    <row r="823" spans="1:5" x14ac:dyDescent="0.25">
      <c r="A823">
        <v>822</v>
      </c>
      <c r="D823" s="4">
        <v>3</v>
      </c>
      <c r="E823" s="3">
        <v>4</v>
      </c>
    </row>
    <row r="824" spans="1:5" x14ac:dyDescent="0.25">
      <c r="A824">
        <v>823</v>
      </c>
      <c r="D824" s="4">
        <v>3</v>
      </c>
      <c r="E824" s="3">
        <v>4</v>
      </c>
    </row>
    <row r="825" spans="1:5" x14ac:dyDescent="0.25">
      <c r="A825">
        <v>824</v>
      </c>
      <c r="D825" s="4">
        <v>3</v>
      </c>
      <c r="E825" s="3">
        <v>4</v>
      </c>
    </row>
    <row r="826" spans="1:5" x14ac:dyDescent="0.25">
      <c r="A826">
        <v>825</v>
      </c>
      <c r="D826" s="4">
        <v>3</v>
      </c>
      <c r="E826" s="3">
        <v>4</v>
      </c>
    </row>
    <row r="827" spans="1:5" x14ac:dyDescent="0.25">
      <c r="A827">
        <v>826</v>
      </c>
      <c r="C827" s="5">
        <v>2</v>
      </c>
      <c r="D827" s="4">
        <v>3</v>
      </c>
      <c r="E827" s="3">
        <v>4</v>
      </c>
    </row>
    <row r="828" spans="1:5" x14ac:dyDescent="0.25">
      <c r="A828">
        <v>827</v>
      </c>
      <c r="C828" s="5">
        <v>2</v>
      </c>
      <c r="E828" s="3">
        <v>4</v>
      </c>
    </row>
    <row r="829" spans="1:5" x14ac:dyDescent="0.25">
      <c r="A829">
        <v>828</v>
      </c>
      <c r="C829" s="5">
        <v>2</v>
      </c>
    </row>
    <row r="830" spans="1:5" x14ac:dyDescent="0.25">
      <c r="A830">
        <v>829</v>
      </c>
      <c r="C830" s="5">
        <v>2</v>
      </c>
    </row>
    <row r="831" spans="1:5" x14ac:dyDescent="0.25">
      <c r="A831">
        <v>830</v>
      </c>
      <c r="C831" s="5">
        <v>2</v>
      </c>
    </row>
    <row r="832" spans="1:5" x14ac:dyDescent="0.25">
      <c r="A832">
        <v>831</v>
      </c>
      <c r="B832" s="2">
        <v>1</v>
      </c>
      <c r="C832" s="5">
        <v>2</v>
      </c>
    </row>
    <row r="833" spans="1:5" x14ac:dyDescent="0.25">
      <c r="A833">
        <v>832</v>
      </c>
      <c r="B833" s="2">
        <v>1</v>
      </c>
      <c r="C833" s="5">
        <v>2</v>
      </c>
    </row>
    <row r="834" spans="1:5" x14ac:dyDescent="0.25">
      <c r="A834">
        <v>833</v>
      </c>
      <c r="B834" s="2">
        <v>1</v>
      </c>
      <c r="C834" s="5">
        <v>2</v>
      </c>
    </row>
    <row r="835" spans="1:5" x14ac:dyDescent="0.25">
      <c r="A835">
        <v>834</v>
      </c>
      <c r="B835" s="2">
        <v>1</v>
      </c>
      <c r="C835" s="5">
        <v>2</v>
      </c>
    </row>
    <row r="836" spans="1:5" x14ac:dyDescent="0.25">
      <c r="A836">
        <v>835</v>
      </c>
      <c r="B836" s="2">
        <v>1</v>
      </c>
    </row>
    <row r="837" spans="1:5" x14ac:dyDescent="0.25">
      <c r="A837">
        <v>836</v>
      </c>
      <c r="B837" s="2">
        <v>1</v>
      </c>
    </row>
    <row r="838" spans="1:5" x14ac:dyDescent="0.25">
      <c r="A838">
        <v>837</v>
      </c>
      <c r="B838" s="2">
        <v>1</v>
      </c>
    </row>
    <row r="839" spans="1:5" x14ac:dyDescent="0.25">
      <c r="A839">
        <v>838</v>
      </c>
      <c r="B839" s="2">
        <v>1</v>
      </c>
    </row>
    <row r="840" spans="1:5" x14ac:dyDescent="0.25">
      <c r="A840">
        <v>839</v>
      </c>
      <c r="B840" s="2">
        <v>1</v>
      </c>
      <c r="D840" s="4">
        <v>3</v>
      </c>
      <c r="E840" s="3">
        <v>4</v>
      </c>
    </row>
    <row r="841" spans="1:5" x14ac:dyDescent="0.25">
      <c r="A841">
        <v>840</v>
      </c>
      <c r="D841" s="4">
        <v>3</v>
      </c>
      <c r="E841" s="3">
        <v>4</v>
      </c>
    </row>
    <row r="842" spans="1:5" x14ac:dyDescent="0.25">
      <c r="A842">
        <v>841</v>
      </c>
      <c r="D842" s="4">
        <v>3</v>
      </c>
      <c r="E842" s="3">
        <v>4</v>
      </c>
    </row>
    <row r="843" spans="1:5" x14ac:dyDescent="0.25">
      <c r="A843">
        <v>842</v>
      </c>
      <c r="D843" s="4">
        <v>3</v>
      </c>
      <c r="E843" s="3">
        <v>4</v>
      </c>
    </row>
    <row r="844" spans="1:5" x14ac:dyDescent="0.25">
      <c r="A844">
        <v>843</v>
      </c>
      <c r="D844" s="4">
        <v>3</v>
      </c>
      <c r="E844" s="3">
        <v>4</v>
      </c>
    </row>
    <row r="845" spans="1:5" x14ac:dyDescent="0.25">
      <c r="A845">
        <v>844</v>
      </c>
      <c r="D845" s="4">
        <v>3</v>
      </c>
      <c r="E845" s="3">
        <v>4</v>
      </c>
    </row>
    <row r="846" spans="1:5" x14ac:dyDescent="0.25">
      <c r="A846">
        <v>845</v>
      </c>
      <c r="D846" s="4">
        <v>3</v>
      </c>
      <c r="E846" s="3">
        <v>4</v>
      </c>
    </row>
    <row r="847" spans="1:5" x14ac:dyDescent="0.25">
      <c r="A847">
        <v>846</v>
      </c>
      <c r="D847" s="4">
        <v>3</v>
      </c>
      <c r="E847" s="3">
        <v>4</v>
      </c>
    </row>
    <row r="848" spans="1:5" x14ac:dyDescent="0.25">
      <c r="A848">
        <v>847</v>
      </c>
      <c r="D848" s="4">
        <v>3</v>
      </c>
      <c r="E848" s="3">
        <v>4</v>
      </c>
    </row>
    <row r="849" spans="1:5" x14ac:dyDescent="0.25">
      <c r="A849">
        <v>848</v>
      </c>
      <c r="D849" s="4">
        <v>3</v>
      </c>
      <c r="E849" s="3">
        <v>4</v>
      </c>
    </row>
    <row r="850" spans="1:5" x14ac:dyDescent="0.25">
      <c r="A850">
        <v>849</v>
      </c>
    </row>
    <row r="851" spans="1:5" x14ac:dyDescent="0.25">
      <c r="A851">
        <v>850</v>
      </c>
      <c r="C851" s="5">
        <v>2</v>
      </c>
    </row>
    <row r="852" spans="1:5" x14ac:dyDescent="0.25">
      <c r="A852">
        <v>851</v>
      </c>
      <c r="C852" s="5">
        <v>2</v>
      </c>
    </row>
    <row r="853" spans="1:5" x14ac:dyDescent="0.25">
      <c r="A853">
        <v>852</v>
      </c>
      <c r="C853" s="5">
        <v>2</v>
      </c>
    </row>
    <row r="854" spans="1:5" x14ac:dyDescent="0.25">
      <c r="A854">
        <v>853</v>
      </c>
      <c r="C854" s="5">
        <v>2</v>
      </c>
    </row>
    <row r="855" spans="1:5" x14ac:dyDescent="0.25">
      <c r="A855">
        <v>854</v>
      </c>
      <c r="C855" s="5">
        <v>2</v>
      </c>
    </row>
    <row r="856" spans="1:5" x14ac:dyDescent="0.25">
      <c r="A856">
        <v>855</v>
      </c>
      <c r="B856" s="2">
        <v>1</v>
      </c>
      <c r="C856" s="5">
        <v>2</v>
      </c>
    </row>
    <row r="857" spans="1:5" x14ac:dyDescent="0.25">
      <c r="A857">
        <v>856</v>
      </c>
      <c r="B857" s="2">
        <v>1</v>
      </c>
      <c r="C857" s="5">
        <v>2</v>
      </c>
    </row>
    <row r="858" spans="1:5" x14ac:dyDescent="0.25">
      <c r="A858">
        <v>857</v>
      </c>
      <c r="B858" s="2">
        <v>1</v>
      </c>
      <c r="C858" s="5">
        <v>2</v>
      </c>
    </row>
    <row r="859" spans="1:5" x14ac:dyDescent="0.25">
      <c r="A859">
        <v>858</v>
      </c>
      <c r="B859" s="2">
        <v>1</v>
      </c>
    </row>
    <row r="860" spans="1:5" x14ac:dyDescent="0.25">
      <c r="A860">
        <v>859</v>
      </c>
      <c r="B860" s="2">
        <v>1</v>
      </c>
    </row>
    <row r="861" spans="1:5" x14ac:dyDescent="0.25">
      <c r="A861">
        <v>860</v>
      </c>
      <c r="B861" s="2">
        <v>1</v>
      </c>
    </row>
    <row r="862" spans="1:5" x14ac:dyDescent="0.25">
      <c r="A862">
        <v>861</v>
      </c>
      <c r="B862" s="2">
        <v>1</v>
      </c>
    </row>
    <row r="863" spans="1:5" x14ac:dyDescent="0.25">
      <c r="A863">
        <v>862</v>
      </c>
      <c r="B863" s="2">
        <v>1</v>
      </c>
    </row>
    <row r="864" spans="1:5" x14ac:dyDescent="0.25">
      <c r="A864">
        <v>863</v>
      </c>
      <c r="B864" s="2">
        <v>1</v>
      </c>
      <c r="D864" s="4">
        <v>3</v>
      </c>
      <c r="E864" s="3">
        <v>4</v>
      </c>
    </row>
    <row r="865" spans="1:5" x14ac:dyDescent="0.25">
      <c r="A865">
        <v>864</v>
      </c>
      <c r="D865" s="4">
        <v>3</v>
      </c>
      <c r="E865" s="3">
        <v>4</v>
      </c>
    </row>
    <row r="866" spans="1:5" x14ac:dyDescent="0.25">
      <c r="A866">
        <v>865</v>
      </c>
      <c r="D866" s="4">
        <v>3</v>
      </c>
      <c r="E866" s="3">
        <v>4</v>
      </c>
    </row>
    <row r="867" spans="1:5" x14ac:dyDescent="0.25">
      <c r="A867">
        <v>866</v>
      </c>
      <c r="D867" s="4">
        <v>3</v>
      </c>
      <c r="E867" s="3">
        <v>4</v>
      </c>
    </row>
    <row r="868" spans="1:5" x14ac:dyDescent="0.25">
      <c r="A868">
        <v>867</v>
      </c>
      <c r="D868" s="4">
        <v>3</v>
      </c>
      <c r="E868" s="3">
        <v>4</v>
      </c>
    </row>
    <row r="869" spans="1:5" x14ac:dyDescent="0.25">
      <c r="A869">
        <v>868</v>
      </c>
      <c r="D869" s="4">
        <v>3</v>
      </c>
      <c r="E869" s="3">
        <v>4</v>
      </c>
    </row>
    <row r="870" spans="1:5" x14ac:dyDescent="0.25">
      <c r="A870">
        <v>869</v>
      </c>
      <c r="D870" s="4">
        <v>3</v>
      </c>
      <c r="E870" s="3">
        <v>4</v>
      </c>
    </row>
    <row r="871" spans="1:5" x14ac:dyDescent="0.25">
      <c r="A871">
        <v>870</v>
      </c>
      <c r="D871" s="4">
        <v>3</v>
      </c>
      <c r="E871" s="3">
        <v>4</v>
      </c>
    </row>
    <row r="872" spans="1:5" x14ac:dyDescent="0.25">
      <c r="A872">
        <v>871</v>
      </c>
      <c r="D872" s="4">
        <v>3</v>
      </c>
      <c r="E872" s="3">
        <v>4</v>
      </c>
    </row>
    <row r="873" spans="1:5" x14ac:dyDescent="0.25">
      <c r="A873">
        <v>872</v>
      </c>
      <c r="D873" s="4">
        <v>3</v>
      </c>
    </row>
    <row r="874" spans="1:5" x14ac:dyDescent="0.25">
      <c r="A874">
        <v>873</v>
      </c>
    </row>
    <row r="875" spans="1:5" x14ac:dyDescent="0.25">
      <c r="A875">
        <v>874</v>
      </c>
    </row>
    <row r="876" spans="1:5" x14ac:dyDescent="0.25">
      <c r="A876">
        <v>875</v>
      </c>
      <c r="C876" s="5">
        <v>2</v>
      </c>
    </row>
    <row r="877" spans="1:5" x14ac:dyDescent="0.25">
      <c r="A877">
        <v>876</v>
      </c>
      <c r="C877" s="5">
        <v>2</v>
      </c>
    </row>
    <row r="878" spans="1:5" x14ac:dyDescent="0.25">
      <c r="A878">
        <v>877</v>
      </c>
      <c r="C878" s="5">
        <v>2</v>
      </c>
    </row>
    <row r="879" spans="1:5" x14ac:dyDescent="0.25">
      <c r="A879">
        <v>878</v>
      </c>
      <c r="C879" s="5">
        <v>2</v>
      </c>
    </row>
    <row r="880" spans="1:5" x14ac:dyDescent="0.25">
      <c r="A880">
        <v>879</v>
      </c>
      <c r="C880" s="5">
        <v>2</v>
      </c>
    </row>
    <row r="881" spans="1:5" x14ac:dyDescent="0.25">
      <c r="A881">
        <v>880</v>
      </c>
      <c r="C881" s="5">
        <v>2</v>
      </c>
    </row>
    <row r="882" spans="1:5" x14ac:dyDescent="0.25">
      <c r="A882">
        <v>881</v>
      </c>
      <c r="C882" s="5">
        <v>2</v>
      </c>
    </row>
    <row r="883" spans="1:5" x14ac:dyDescent="0.25">
      <c r="A883">
        <v>882</v>
      </c>
      <c r="B883" s="2">
        <v>1</v>
      </c>
      <c r="C883" s="5">
        <v>2</v>
      </c>
    </row>
    <row r="884" spans="1:5" x14ac:dyDescent="0.25">
      <c r="A884">
        <v>883</v>
      </c>
      <c r="B884" s="2">
        <v>1</v>
      </c>
      <c r="C884" s="5">
        <v>2</v>
      </c>
    </row>
    <row r="885" spans="1:5" x14ac:dyDescent="0.25">
      <c r="A885">
        <v>884</v>
      </c>
      <c r="B885" s="2">
        <v>1</v>
      </c>
    </row>
    <row r="886" spans="1:5" x14ac:dyDescent="0.25">
      <c r="A886">
        <v>885</v>
      </c>
      <c r="B886" s="2">
        <v>1</v>
      </c>
    </row>
    <row r="887" spans="1:5" x14ac:dyDescent="0.25">
      <c r="A887">
        <v>886</v>
      </c>
      <c r="B887" s="2">
        <v>1</v>
      </c>
      <c r="E887" s="3">
        <v>4</v>
      </c>
    </row>
    <row r="888" spans="1:5" x14ac:dyDescent="0.25">
      <c r="A888">
        <v>887</v>
      </c>
      <c r="B888" s="2">
        <v>1</v>
      </c>
      <c r="E888" s="3">
        <v>4</v>
      </c>
    </row>
    <row r="889" spans="1:5" x14ac:dyDescent="0.25">
      <c r="A889">
        <v>888</v>
      </c>
      <c r="D889" s="4">
        <v>3</v>
      </c>
      <c r="E889" s="3">
        <v>4</v>
      </c>
    </row>
    <row r="890" spans="1:5" x14ac:dyDescent="0.25">
      <c r="A890">
        <v>889</v>
      </c>
      <c r="D890" s="4">
        <v>3</v>
      </c>
      <c r="E890" s="3">
        <v>4</v>
      </c>
    </row>
    <row r="891" spans="1:5" x14ac:dyDescent="0.25">
      <c r="A891">
        <v>890</v>
      </c>
      <c r="D891" s="4">
        <v>3</v>
      </c>
      <c r="E891" s="3">
        <v>4</v>
      </c>
    </row>
    <row r="892" spans="1:5" x14ac:dyDescent="0.25">
      <c r="A892">
        <v>891</v>
      </c>
      <c r="D892" s="4">
        <v>3</v>
      </c>
      <c r="E892" s="3">
        <v>4</v>
      </c>
    </row>
    <row r="893" spans="1:5" x14ac:dyDescent="0.25">
      <c r="A893">
        <v>892</v>
      </c>
      <c r="D893" s="4">
        <v>3</v>
      </c>
      <c r="E893" s="3">
        <v>4</v>
      </c>
    </row>
    <row r="894" spans="1:5" x14ac:dyDescent="0.25">
      <c r="A894">
        <v>893</v>
      </c>
      <c r="D894" s="4">
        <v>3</v>
      </c>
      <c r="E894" s="3">
        <v>4</v>
      </c>
    </row>
    <row r="895" spans="1:5" x14ac:dyDescent="0.25">
      <c r="A895">
        <v>894</v>
      </c>
      <c r="D895" s="4">
        <v>3</v>
      </c>
    </row>
    <row r="896" spans="1:5" x14ac:dyDescent="0.25">
      <c r="A896">
        <v>895</v>
      </c>
      <c r="D896" s="4">
        <v>3</v>
      </c>
    </row>
    <row r="897" spans="1:5" x14ac:dyDescent="0.25">
      <c r="A897">
        <v>896</v>
      </c>
    </row>
    <row r="898" spans="1:5" x14ac:dyDescent="0.25">
      <c r="A898">
        <v>897</v>
      </c>
    </row>
    <row r="899" spans="1:5" x14ac:dyDescent="0.25">
      <c r="A899">
        <v>898</v>
      </c>
      <c r="C899" s="5">
        <v>2</v>
      </c>
    </row>
    <row r="900" spans="1:5" x14ac:dyDescent="0.25">
      <c r="A900">
        <v>899</v>
      </c>
      <c r="C900" s="5">
        <v>2</v>
      </c>
    </row>
    <row r="901" spans="1:5" x14ac:dyDescent="0.25">
      <c r="A901">
        <v>900</v>
      </c>
      <c r="C901" s="5">
        <v>2</v>
      </c>
    </row>
    <row r="902" spans="1:5" x14ac:dyDescent="0.25">
      <c r="A902">
        <v>901</v>
      </c>
      <c r="C902" s="5">
        <v>2</v>
      </c>
    </row>
    <row r="903" spans="1:5" x14ac:dyDescent="0.25">
      <c r="A903">
        <v>902</v>
      </c>
      <c r="C903" s="5">
        <v>2</v>
      </c>
    </row>
    <row r="904" spans="1:5" x14ac:dyDescent="0.25">
      <c r="A904">
        <v>903</v>
      </c>
      <c r="C904" s="5">
        <v>2</v>
      </c>
    </row>
    <row r="905" spans="1:5" x14ac:dyDescent="0.25">
      <c r="A905">
        <v>904</v>
      </c>
      <c r="C905" s="5">
        <v>2</v>
      </c>
    </row>
    <row r="906" spans="1:5" x14ac:dyDescent="0.25">
      <c r="A906">
        <v>905</v>
      </c>
      <c r="B906" s="2">
        <v>1</v>
      </c>
      <c r="C906" s="5">
        <v>2</v>
      </c>
    </row>
    <row r="907" spans="1:5" x14ac:dyDescent="0.25">
      <c r="A907">
        <v>906</v>
      </c>
      <c r="B907" s="2">
        <v>1</v>
      </c>
      <c r="C907" s="5">
        <v>2</v>
      </c>
    </row>
    <row r="908" spans="1:5" x14ac:dyDescent="0.25">
      <c r="A908">
        <v>907</v>
      </c>
      <c r="B908" s="2">
        <v>1</v>
      </c>
    </row>
    <row r="909" spans="1:5" x14ac:dyDescent="0.25">
      <c r="A909">
        <v>908</v>
      </c>
      <c r="B909" s="2">
        <v>1</v>
      </c>
    </row>
    <row r="910" spans="1:5" x14ac:dyDescent="0.25">
      <c r="A910">
        <v>909</v>
      </c>
      <c r="B910" s="2">
        <v>1</v>
      </c>
    </row>
    <row r="911" spans="1:5" x14ac:dyDescent="0.25">
      <c r="A911">
        <v>910</v>
      </c>
      <c r="B911" s="2">
        <v>1</v>
      </c>
      <c r="E911" s="3">
        <v>4</v>
      </c>
    </row>
    <row r="912" spans="1:5" x14ac:dyDescent="0.25">
      <c r="A912">
        <v>911</v>
      </c>
      <c r="D912" s="4">
        <v>3</v>
      </c>
      <c r="E912" s="3">
        <v>4</v>
      </c>
    </row>
    <row r="913" spans="1:5" x14ac:dyDescent="0.25">
      <c r="A913">
        <v>912</v>
      </c>
      <c r="D913" s="4">
        <v>3</v>
      </c>
      <c r="E913" s="3">
        <v>4</v>
      </c>
    </row>
    <row r="914" spans="1:5" x14ac:dyDescent="0.25">
      <c r="A914">
        <v>913</v>
      </c>
      <c r="D914" s="4">
        <v>3</v>
      </c>
      <c r="E914" s="3">
        <v>4</v>
      </c>
    </row>
    <row r="915" spans="1:5" x14ac:dyDescent="0.25">
      <c r="A915">
        <v>914</v>
      </c>
      <c r="D915" s="4">
        <v>3</v>
      </c>
      <c r="E915" s="3">
        <v>4</v>
      </c>
    </row>
    <row r="916" spans="1:5" x14ac:dyDescent="0.25">
      <c r="A916">
        <v>915</v>
      </c>
      <c r="D916" s="4">
        <v>3</v>
      </c>
      <c r="E916" s="3">
        <v>4</v>
      </c>
    </row>
    <row r="917" spans="1:5" x14ac:dyDescent="0.25">
      <c r="A917">
        <v>916</v>
      </c>
      <c r="D917" s="4">
        <v>3</v>
      </c>
      <c r="E917" s="3">
        <v>4</v>
      </c>
    </row>
    <row r="918" spans="1:5" x14ac:dyDescent="0.25">
      <c r="A918">
        <v>917</v>
      </c>
      <c r="D918" s="4">
        <v>3</v>
      </c>
      <c r="E918" s="3">
        <v>4</v>
      </c>
    </row>
    <row r="919" spans="1:5" x14ac:dyDescent="0.25">
      <c r="A919">
        <v>918</v>
      </c>
      <c r="D919" s="4">
        <v>3</v>
      </c>
    </row>
    <row r="920" spans="1:5" x14ac:dyDescent="0.25">
      <c r="A920">
        <v>919</v>
      </c>
    </row>
    <row r="921" spans="1:5" x14ac:dyDescent="0.25">
      <c r="A921">
        <v>920</v>
      </c>
      <c r="C921" s="5">
        <v>2</v>
      </c>
    </row>
    <row r="922" spans="1:5" x14ac:dyDescent="0.25">
      <c r="A922">
        <v>921</v>
      </c>
      <c r="C922" s="5">
        <v>2</v>
      </c>
    </row>
    <row r="923" spans="1:5" x14ac:dyDescent="0.25">
      <c r="A923">
        <v>922</v>
      </c>
      <c r="C923" s="5">
        <v>2</v>
      </c>
    </row>
    <row r="924" spans="1:5" x14ac:dyDescent="0.25">
      <c r="A924">
        <v>923</v>
      </c>
      <c r="C924" s="5">
        <v>2</v>
      </c>
    </row>
    <row r="925" spans="1:5" x14ac:dyDescent="0.25">
      <c r="A925">
        <v>924</v>
      </c>
      <c r="C925" s="5">
        <v>2</v>
      </c>
    </row>
    <row r="926" spans="1:5" x14ac:dyDescent="0.25">
      <c r="A926">
        <v>925</v>
      </c>
      <c r="B926" s="2">
        <v>1</v>
      </c>
      <c r="C926" s="5">
        <v>2</v>
      </c>
    </row>
    <row r="927" spans="1:5" x14ac:dyDescent="0.25">
      <c r="A927">
        <v>926</v>
      </c>
      <c r="B927" s="2">
        <v>1</v>
      </c>
      <c r="C927" s="5">
        <v>2</v>
      </c>
    </row>
    <row r="928" spans="1:5" x14ac:dyDescent="0.25">
      <c r="A928">
        <v>927</v>
      </c>
      <c r="B928" s="2">
        <v>1</v>
      </c>
      <c r="C928" s="5">
        <v>2</v>
      </c>
    </row>
    <row r="929" spans="1:5" x14ac:dyDescent="0.25">
      <c r="A929">
        <v>928</v>
      </c>
      <c r="B929" s="2">
        <v>1</v>
      </c>
    </row>
    <row r="930" spans="1:5" x14ac:dyDescent="0.25">
      <c r="A930">
        <v>929</v>
      </c>
      <c r="B930" s="2">
        <v>1</v>
      </c>
    </row>
    <row r="931" spans="1:5" x14ac:dyDescent="0.25">
      <c r="A931">
        <v>930</v>
      </c>
      <c r="B931" s="2">
        <v>1</v>
      </c>
    </row>
    <row r="932" spans="1:5" x14ac:dyDescent="0.25">
      <c r="A932">
        <v>931</v>
      </c>
      <c r="B932" s="2">
        <v>1</v>
      </c>
    </row>
    <row r="933" spans="1:5" x14ac:dyDescent="0.25">
      <c r="A933">
        <v>932</v>
      </c>
      <c r="B933" s="2">
        <v>1</v>
      </c>
      <c r="E933" s="3">
        <v>4</v>
      </c>
    </row>
    <row r="934" spans="1:5" x14ac:dyDescent="0.25">
      <c r="A934">
        <v>933</v>
      </c>
      <c r="D934" s="4">
        <v>3</v>
      </c>
      <c r="E934" s="3">
        <v>4</v>
      </c>
    </row>
    <row r="935" spans="1:5" x14ac:dyDescent="0.25">
      <c r="A935">
        <v>934</v>
      </c>
      <c r="D935" s="4">
        <v>3</v>
      </c>
      <c r="E935" s="3">
        <v>4</v>
      </c>
    </row>
    <row r="936" spans="1:5" x14ac:dyDescent="0.25">
      <c r="A936">
        <v>935</v>
      </c>
      <c r="D936" s="4">
        <v>3</v>
      </c>
      <c r="E936" s="3">
        <v>4</v>
      </c>
    </row>
    <row r="937" spans="1:5" x14ac:dyDescent="0.25">
      <c r="A937">
        <v>936</v>
      </c>
      <c r="D937" s="4">
        <v>3</v>
      </c>
      <c r="E937" s="3">
        <v>4</v>
      </c>
    </row>
    <row r="938" spans="1:5" x14ac:dyDescent="0.25">
      <c r="A938">
        <v>937</v>
      </c>
      <c r="D938" s="4">
        <v>3</v>
      </c>
      <c r="E938" s="3">
        <v>4</v>
      </c>
    </row>
    <row r="939" spans="1:5" x14ac:dyDescent="0.25">
      <c r="A939">
        <v>938</v>
      </c>
      <c r="D939" s="4">
        <v>3</v>
      </c>
      <c r="E939" s="3">
        <v>4</v>
      </c>
    </row>
    <row r="940" spans="1:5" x14ac:dyDescent="0.25">
      <c r="A940">
        <v>939</v>
      </c>
      <c r="D940" s="4">
        <v>3</v>
      </c>
      <c r="E940" s="3">
        <v>4</v>
      </c>
    </row>
    <row r="941" spans="1:5" x14ac:dyDescent="0.25">
      <c r="A941">
        <v>940</v>
      </c>
      <c r="D941" s="4">
        <v>3</v>
      </c>
      <c r="E941" s="3">
        <v>4</v>
      </c>
    </row>
    <row r="942" spans="1:5" x14ac:dyDescent="0.25">
      <c r="A942">
        <v>941</v>
      </c>
      <c r="C942" s="5">
        <v>2</v>
      </c>
    </row>
    <row r="943" spans="1:5" x14ac:dyDescent="0.25">
      <c r="A943">
        <v>942</v>
      </c>
      <c r="C943" s="5">
        <v>2</v>
      </c>
    </row>
    <row r="944" spans="1:5" x14ac:dyDescent="0.25">
      <c r="A944">
        <v>943</v>
      </c>
      <c r="C944" s="5">
        <v>2</v>
      </c>
    </row>
    <row r="945" spans="1:5" x14ac:dyDescent="0.25">
      <c r="A945">
        <v>944</v>
      </c>
      <c r="C945" s="5">
        <v>2</v>
      </c>
    </row>
    <row r="946" spans="1:5" x14ac:dyDescent="0.25">
      <c r="A946">
        <v>945</v>
      </c>
      <c r="C946" s="5">
        <v>2</v>
      </c>
    </row>
    <row r="947" spans="1:5" x14ac:dyDescent="0.25">
      <c r="A947">
        <v>946</v>
      </c>
      <c r="C947" s="5">
        <v>2</v>
      </c>
    </row>
    <row r="948" spans="1:5" x14ac:dyDescent="0.25">
      <c r="A948">
        <v>947</v>
      </c>
      <c r="C948" s="5">
        <v>2</v>
      </c>
    </row>
    <row r="949" spans="1:5" x14ac:dyDescent="0.25">
      <c r="A949">
        <v>948</v>
      </c>
      <c r="B949" s="2">
        <v>1</v>
      </c>
      <c r="C949" s="5">
        <v>2</v>
      </c>
    </row>
    <row r="950" spans="1:5" x14ac:dyDescent="0.25">
      <c r="A950">
        <v>949</v>
      </c>
      <c r="B950" s="2">
        <v>1</v>
      </c>
      <c r="C950" s="5">
        <v>2</v>
      </c>
    </row>
    <row r="951" spans="1:5" x14ac:dyDescent="0.25">
      <c r="A951">
        <v>950</v>
      </c>
      <c r="B951" s="2">
        <v>1</v>
      </c>
    </row>
    <row r="952" spans="1:5" x14ac:dyDescent="0.25">
      <c r="A952">
        <v>951</v>
      </c>
      <c r="B952" s="2">
        <v>1</v>
      </c>
    </row>
    <row r="953" spans="1:5" x14ac:dyDescent="0.25">
      <c r="A953">
        <v>952</v>
      </c>
      <c r="B953" s="2">
        <v>1</v>
      </c>
    </row>
    <row r="954" spans="1:5" x14ac:dyDescent="0.25">
      <c r="A954">
        <v>953</v>
      </c>
      <c r="B954" s="2">
        <v>1</v>
      </c>
    </row>
    <row r="955" spans="1:5" x14ac:dyDescent="0.25">
      <c r="A955">
        <v>954</v>
      </c>
      <c r="B955" s="2">
        <v>1</v>
      </c>
    </row>
    <row r="956" spans="1:5" x14ac:dyDescent="0.25">
      <c r="A956">
        <v>955</v>
      </c>
      <c r="E956" s="3">
        <v>4</v>
      </c>
    </row>
    <row r="957" spans="1:5" x14ac:dyDescent="0.25">
      <c r="A957">
        <v>956</v>
      </c>
      <c r="D957" s="4">
        <v>3</v>
      </c>
      <c r="E957" s="3">
        <v>4</v>
      </c>
    </row>
    <row r="958" spans="1:5" x14ac:dyDescent="0.25">
      <c r="A958">
        <v>957</v>
      </c>
      <c r="D958" s="4">
        <v>3</v>
      </c>
      <c r="E958" s="3">
        <v>4</v>
      </c>
    </row>
    <row r="959" spans="1:5" x14ac:dyDescent="0.25">
      <c r="A959">
        <v>958</v>
      </c>
      <c r="D959" s="4">
        <v>3</v>
      </c>
      <c r="E959" s="3">
        <v>4</v>
      </c>
    </row>
    <row r="960" spans="1:5" x14ac:dyDescent="0.25">
      <c r="A960">
        <v>959</v>
      </c>
      <c r="D960" s="4">
        <v>3</v>
      </c>
      <c r="E960" s="3">
        <v>4</v>
      </c>
    </row>
    <row r="961" spans="1:5" x14ac:dyDescent="0.25">
      <c r="A961">
        <v>960</v>
      </c>
      <c r="D961" s="4">
        <v>3</v>
      </c>
      <c r="E961" s="3">
        <v>4</v>
      </c>
    </row>
    <row r="962" spans="1:5" x14ac:dyDescent="0.25">
      <c r="A962">
        <v>961</v>
      </c>
      <c r="D962" s="4">
        <v>3</v>
      </c>
      <c r="E962" s="3">
        <v>4</v>
      </c>
    </row>
    <row r="963" spans="1:5" x14ac:dyDescent="0.25">
      <c r="A963">
        <v>962</v>
      </c>
      <c r="D963" s="4">
        <v>3</v>
      </c>
      <c r="E963" s="3">
        <v>4</v>
      </c>
    </row>
    <row r="964" spans="1:5" x14ac:dyDescent="0.25">
      <c r="A964">
        <v>963</v>
      </c>
      <c r="C964" s="5">
        <v>2</v>
      </c>
      <c r="D964" s="4">
        <v>3</v>
      </c>
      <c r="E964" s="3">
        <v>4</v>
      </c>
    </row>
    <row r="965" spans="1:5" x14ac:dyDescent="0.25">
      <c r="A965">
        <v>964</v>
      </c>
      <c r="C965" s="5">
        <v>2</v>
      </c>
      <c r="D965" s="4">
        <v>3</v>
      </c>
      <c r="E965" s="3">
        <v>4</v>
      </c>
    </row>
    <row r="966" spans="1:5" x14ac:dyDescent="0.25">
      <c r="A966">
        <v>965</v>
      </c>
      <c r="C966" s="5">
        <v>2</v>
      </c>
      <c r="D966" s="4">
        <v>3</v>
      </c>
    </row>
    <row r="967" spans="1:5" x14ac:dyDescent="0.25">
      <c r="A967">
        <v>966</v>
      </c>
      <c r="C967" s="5">
        <v>2</v>
      </c>
    </row>
    <row r="968" spans="1:5" x14ac:dyDescent="0.25">
      <c r="A968">
        <v>967</v>
      </c>
      <c r="C968" s="5">
        <v>2</v>
      </c>
    </row>
    <row r="969" spans="1:5" x14ac:dyDescent="0.25">
      <c r="A969">
        <v>968</v>
      </c>
      <c r="C969" s="5">
        <v>2</v>
      </c>
    </row>
    <row r="970" spans="1:5" x14ac:dyDescent="0.25">
      <c r="A970">
        <v>969</v>
      </c>
      <c r="C970" s="5">
        <v>2</v>
      </c>
    </row>
    <row r="971" spans="1:5" x14ac:dyDescent="0.25">
      <c r="A971">
        <v>970</v>
      </c>
      <c r="B971" s="2">
        <v>1</v>
      </c>
      <c r="C971" s="5">
        <v>2</v>
      </c>
    </row>
    <row r="972" spans="1:5" x14ac:dyDescent="0.25">
      <c r="A972">
        <v>971</v>
      </c>
      <c r="B972" s="2">
        <v>1</v>
      </c>
      <c r="C972" s="5">
        <v>2</v>
      </c>
    </row>
    <row r="973" spans="1:5" x14ac:dyDescent="0.25">
      <c r="A973">
        <v>972</v>
      </c>
      <c r="B973" s="2">
        <v>1</v>
      </c>
      <c r="C973" s="5">
        <v>2</v>
      </c>
    </row>
    <row r="974" spans="1:5" x14ac:dyDescent="0.25">
      <c r="A974">
        <v>973</v>
      </c>
      <c r="B974" s="2">
        <v>1</v>
      </c>
      <c r="C974" s="5">
        <v>2</v>
      </c>
    </row>
    <row r="975" spans="1:5" x14ac:dyDescent="0.25">
      <c r="A975">
        <v>974</v>
      </c>
      <c r="B975" s="2">
        <v>1</v>
      </c>
    </row>
    <row r="976" spans="1:5" x14ac:dyDescent="0.25">
      <c r="A976">
        <v>975</v>
      </c>
      <c r="B976" s="2">
        <v>1</v>
      </c>
    </row>
    <row r="977" spans="1:5" x14ac:dyDescent="0.25">
      <c r="A977">
        <v>976</v>
      </c>
      <c r="B977" s="2">
        <v>1</v>
      </c>
    </row>
    <row r="978" spans="1:5" x14ac:dyDescent="0.25">
      <c r="A978">
        <v>977</v>
      </c>
      <c r="B978" s="2">
        <v>1</v>
      </c>
    </row>
    <row r="979" spans="1:5" x14ac:dyDescent="0.25">
      <c r="A979">
        <v>978</v>
      </c>
      <c r="B979" s="2">
        <v>1</v>
      </c>
    </row>
    <row r="980" spans="1:5" x14ac:dyDescent="0.25">
      <c r="A980">
        <v>979</v>
      </c>
      <c r="E980" s="3">
        <v>4</v>
      </c>
    </row>
    <row r="981" spans="1:5" x14ac:dyDescent="0.25">
      <c r="A981">
        <v>980</v>
      </c>
      <c r="E981" s="3">
        <v>4</v>
      </c>
    </row>
    <row r="982" spans="1:5" x14ac:dyDescent="0.25">
      <c r="A982">
        <v>981</v>
      </c>
      <c r="D982" s="4">
        <v>3</v>
      </c>
      <c r="E982" s="3">
        <v>4</v>
      </c>
    </row>
    <row r="983" spans="1:5" x14ac:dyDescent="0.25">
      <c r="A983">
        <v>982</v>
      </c>
      <c r="D983" s="4">
        <v>3</v>
      </c>
      <c r="E983" s="3">
        <v>4</v>
      </c>
    </row>
    <row r="984" spans="1:5" x14ac:dyDescent="0.25">
      <c r="A984">
        <v>983</v>
      </c>
      <c r="D984" s="4">
        <v>3</v>
      </c>
      <c r="E984" s="3">
        <v>4</v>
      </c>
    </row>
    <row r="985" spans="1:5" x14ac:dyDescent="0.25">
      <c r="A985">
        <v>984</v>
      </c>
      <c r="D985" s="4">
        <v>3</v>
      </c>
      <c r="E985" s="3">
        <v>4</v>
      </c>
    </row>
    <row r="986" spans="1:5" x14ac:dyDescent="0.25">
      <c r="A986">
        <v>985</v>
      </c>
      <c r="D986" s="4">
        <v>3</v>
      </c>
      <c r="E986" s="3">
        <v>4</v>
      </c>
    </row>
    <row r="987" spans="1:5" x14ac:dyDescent="0.25">
      <c r="A987">
        <v>986</v>
      </c>
      <c r="C987" s="5">
        <v>2</v>
      </c>
      <c r="D987" s="4">
        <v>3</v>
      </c>
      <c r="E987" s="3">
        <v>4</v>
      </c>
    </row>
    <row r="988" spans="1:5" x14ac:dyDescent="0.25">
      <c r="A988">
        <v>987</v>
      </c>
      <c r="C988" s="5">
        <v>2</v>
      </c>
      <c r="D988" s="4">
        <v>3</v>
      </c>
      <c r="E988" s="3">
        <v>4</v>
      </c>
    </row>
    <row r="989" spans="1:5" x14ac:dyDescent="0.25">
      <c r="A989">
        <v>988</v>
      </c>
      <c r="C989" s="5">
        <v>2</v>
      </c>
      <c r="D989" s="4">
        <v>3</v>
      </c>
      <c r="E989" s="3">
        <v>4</v>
      </c>
    </row>
    <row r="990" spans="1:5" x14ac:dyDescent="0.25">
      <c r="A990">
        <v>989</v>
      </c>
      <c r="C990" s="5">
        <v>2</v>
      </c>
      <c r="D990" s="4">
        <v>3</v>
      </c>
      <c r="E990" s="3">
        <v>4</v>
      </c>
    </row>
    <row r="991" spans="1:5" x14ac:dyDescent="0.25">
      <c r="A991">
        <v>990</v>
      </c>
      <c r="C991" s="5">
        <v>2</v>
      </c>
      <c r="D991" s="4">
        <v>3</v>
      </c>
    </row>
    <row r="992" spans="1:5" x14ac:dyDescent="0.25">
      <c r="A992">
        <v>991</v>
      </c>
      <c r="C992" s="5">
        <v>2</v>
      </c>
      <c r="D992" s="4">
        <v>3</v>
      </c>
    </row>
    <row r="993" spans="1:6" x14ac:dyDescent="0.25">
      <c r="A993">
        <v>992</v>
      </c>
      <c r="C993" s="5">
        <v>2</v>
      </c>
      <c r="D993" s="4">
        <v>3</v>
      </c>
    </row>
    <row r="994" spans="1:6" x14ac:dyDescent="0.25">
      <c r="A994">
        <v>993</v>
      </c>
      <c r="C994" s="5">
        <v>2</v>
      </c>
    </row>
    <row r="995" spans="1:6" x14ac:dyDescent="0.25">
      <c r="A995">
        <v>994</v>
      </c>
      <c r="C995" s="5">
        <v>2</v>
      </c>
    </row>
    <row r="996" spans="1:6" x14ac:dyDescent="0.25">
      <c r="A996">
        <v>995</v>
      </c>
      <c r="C996" s="5">
        <v>2</v>
      </c>
    </row>
    <row r="997" spans="1:6" x14ac:dyDescent="0.25">
      <c r="A997">
        <v>996</v>
      </c>
      <c r="B997" s="2">
        <v>1</v>
      </c>
      <c r="C997" s="5">
        <v>2</v>
      </c>
    </row>
    <row r="998" spans="1:6" x14ac:dyDescent="0.25">
      <c r="A998">
        <v>997</v>
      </c>
      <c r="B998" s="2">
        <v>1</v>
      </c>
      <c r="C998" s="5">
        <v>2</v>
      </c>
    </row>
    <row r="999" spans="1:6" x14ac:dyDescent="0.25">
      <c r="A999">
        <v>998</v>
      </c>
      <c r="B999" s="2">
        <v>1</v>
      </c>
      <c r="C999" s="5">
        <v>2</v>
      </c>
    </row>
    <row r="1000" spans="1:6" x14ac:dyDescent="0.25">
      <c r="A1000">
        <v>999</v>
      </c>
      <c r="B1000" s="2">
        <v>1</v>
      </c>
    </row>
    <row r="1001" spans="1:6" x14ac:dyDescent="0.25">
      <c r="A1001">
        <v>1000</v>
      </c>
      <c r="B1001" s="2">
        <v>1</v>
      </c>
      <c r="F1001" t="s">
        <v>22</v>
      </c>
    </row>
    <row r="1002" spans="1:6" x14ac:dyDescent="0.25">
      <c r="A1002">
        <v>1001</v>
      </c>
    </row>
    <row r="1003" spans="1:6" x14ac:dyDescent="0.25">
      <c r="A1003">
        <v>1002</v>
      </c>
      <c r="F1003" t="s">
        <v>22</v>
      </c>
    </row>
    <row r="1004" spans="1:6" x14ac:dyDescent="0.25">
      <c r="A1004">
        <v>1003</v>
      </c>
      <c r="B1004" s="2">
        <v>1</v>
      </c>
    </row>
    <row r="1005" spans="1:6" x14ac:dyDescent="0.25">
      <c r="A1005">
        <v>1004</v>
      </c>
      <c r="B1005" s="2">
        <v>1</v>
      </c>
      <c r="E1005" s="3">
        <v>4</v>
      </c>
    </row>
    <row r="1006" spans="1:6" x14ac:dyDescent="0.25">
      <c r="A1006">
        <v>1005</v>
      </c>
      <c r="B1006" s="2">
        <v>1</v>
      </c>
      <c r="E1006" s="3">
        <v>4</v>
      </c>
    </row>
    <row r="1007" spans="1:6" x14ac:dyDescent="0.25">
      <c r="A1007">
        <v>1006</v>
      </c>
      <c r="B1007" s="2">
        <v>1</v>
      </c>
      <c r="E1007" s="3">
        <v>4</v>
      </c>
    </row>
    <row r="1008" spans="1:6" x14ac:dyDescent="0.25">
      <c r="A1008">
        <v>1007</v>
      </c>
      <c r="B1008" s="2">
        <v>1</v>
      </c>
      <c r="E1008" s="3">
        <v>4</v>
      </c>
    </row>
    <row r="1009" spans="1:5" x14ac:dyDescent="0.25">
      <c r="A1009">
        <v>1008</v>
      </c>
      <c r="B1009" s="2">
        <v>1</v>
      </c>
      <c r="E1009" s="3">
        <v>4</v>
      </c>
    </row>
    <row r="1010" spans="1:5" x14ac:dyDescent="0.25">
      <c r="A1010">
        <v>1009</v>
      </c>
      <c r="B1010" s="2">
        <v>1</v>
      </c>
      <c r="E1010" s="3">
        <v>4</v>
      </c>
    </row>
    <row r="1011" spans="1:5" x14ac:dyDescent="0.25">
      <c r="A1011">
        <v>1010</v>
      </c>
      <c r="B1011" s="2">
        <v>1</v>
      </c>
      <c r="E1011" s="3">
        <v>4</v>
      </c>
    </row>
    <row r="1012" spans="1:5" x14ac:dyDescent="0.25">
      <c r="A1012">
        <v>1011</v>
      </c>
      <c r="B1012" s="2">
        <v>1</v>
      </c>
      <c r="E1012" s="3">
        <v>4</v>
      </c>
    </row>
    <row r="1013" spans="1:5" x14ac:dyDescent="0.25">
      <c r="A1013">
        <v>1012</v>
      </c>
      <c r="B1013" s="2">
        <v>1</v>
      </c>
      <c r="E1013" s="3">
        <v>4</v>
      </c>
    </row>
    <row r="1014" spans="1:5" x14ac:dyDescent="0.25">
      <c r="A1014">
        <v>1013</v>
      </c>
      <c r="B1014" s="2">
        <v>1</v>
      </c>
      <c r="E1014" s="3">
        <v>4</v>
      </c>
    </row>
    <row r="1015" spans="1:5" x14ac:dyDescent="0.25">
      <c r="A1015">
        <v>1014</v>
      </c>
      <c r="B1015" s="2">
        <v>1</v>
      </c>
      <c r="E1015" s="3">
        <v>4</v>
      </c>
    </row>
    <row r="1016" spans="1:5" x14ac:dyDescent="0.25">
      <c r="A1016">
        <v>1015</v>
      </c>
      <c r="B1016" s="2">
        <v>1</v>
      </c>
      <c r="E1016" s="3">
        <v>4</v>
      </c>
    </row>
    <row r="1017" spans="1:5" x14ac:dyDescent="0.25">
      <c r="A1017">
        <v>1016</v>
      </c>
      <c r="B1017" s="2">
        <v>1</v>
      </c>
      <c r="E1017" s="3">
        <v>4</v>
      </c>
    </row>
    <row r="1018" spans="1:5" x14ac:dyDescent="0.25">
      <c r="A1018">
        <v>1017</v>
      </c>
      <c r="B1018" s="2">
        <v>1</v>
      </c>
      <c r="E1018" s="3">
        <v>4</v>
      </c>
    </row>
    <row r="1019" spans="1:5" x14ac:dyDescent="0.25">
      <c r="A1019">
        <v>1018</v>
      </c>
      <c r="C1019" s="5">
        <v>2</v>
      </c>
      <c r="E1019" s="3">
        <v>4</v>
      </c>
    </row>
    <row r="1020" spans="1:5" x14ac:dyDescent="0.25">
      <c r="A1020">
        <v>1019</v>
      </c>
      <c r="C1020" s="5">
        <v>2</v>
      </c>
    </row>
    <row r="1021" spans="1:5" x14ac:dyDescent="0.25">
      <c r="A1021">
        <v>1020</v>
      </c>
      <c r="C1021" s="5">
        <v>2</v>
      </c>
      <c r="D1021" s="4">
        <v>3</v>
      </c>
    </row>
    <row r="1022" spans="1:5" x14ac:dyDescent="0.25">
      <c r="A1022">
        <v>1021</v>
      </c>
      <c r="C1022" s="5">
        <v>2</v>
      </c>
      <c r="D1022" s="4">
        <v>3</v>
      </c>
    </row>
    <row r="1023" spans="1:5" x14ac:dyDescent="0.25">
      <c r="A1023">
        <v>1022</v>
      </c>
      <c r="C1023" s="5">
        <v>2</v>
      </c>
      <c r="D1023" s="4">
        <v>3</v>
      </c>
    </row>
    <row r="1024" spans="1:5" x14ac:dyDescent="0.25">
      <c r="A1024">
        <v>1023</v>
      </c>
      <c r="C1024" s="5">
        <v>2</v>
      </c>
      <c r="D1024" s="4">
        <v>3</v>
      </c>
    </row>
    <row r="1025" spans="1:5" x14ac:dyDescent="0.25">
      <c r="A1025">
        <v>1024</v>
      </c>
      <c r="C1025" s="5">
        <v>2</v>
      </c>
      <c r="D1025" s="4">
        <v>3</v>
      </c>
    </row>
    <row r="1026" spans="1:5" x14ac:dyDescent="0.25">
      <c r="A1026">
        <v>1025</v>
      </c>
      <c r="C1026" s="5">
        <v>2</v>
      </c>
      <c r="D1026" s="4">
        <v>3</v>
      </c>
    </row>
    <row r="1027" spans="1:5" x14ac:dyDescent="0.25">
      <c r="A1027">
        <v>1026</v>
      </c>
      <c r="C1027" s="5">
        <v>2</v>
      </c>
      <c r="D1027" s="4">
        <v>3</v>
      </c>
    </row>
    <row r="1028" spans="1:5" x14ac:dyDescent="0.25">
      <c r="A1028">
        <v>1027</v>
      </c>
      <c r="C1028" s="5">
        <v>2</v>
      </c>
      <c r="D1028" s="4">
        <v>3</v>
      </c>
    </row>
    <row r="1029" spans="1:5" x14ac:dyDescent="0.25">
      <c r="A1029">
        <v>1028</v>
      </c>
      <c r="C1029" s="5">
        <v>2</v>
      </c>
      <c r="D1029" s="4">
        <v>3</v>
      </c>
    </row>
    <row r="1030" spans="1:5" x14ac:dyDescent="0.25">
      <c r="A1030">
        <v>1029</v>
      </c>
      <c r="C1030" s="5">
        <v>2</v>
      </c>
      <c r="D1030" s="4">
        <v>3</v>
      </c>
    </row>
    <row r="1031" spans="1:5" x14ac:dyDescent="0.25">
      <c r="A1031">
        <v>1030</v>
      </c>
      <c r="C1031" s="5">
        <v>2</v>
      </c>
      <c r="D1031" s="4">
        <v>3</v>
      </c>
    </row>
    <row r="1032" spans="1:5" x14ac:dyDescent="0.25">
      <c r="A1032">
        <v>1031</v>
      </c>
      <c r="C1032" s="5">
        <v>2</v>
      </c>
      <c r="D1032" s="4">
        <v>3</v>
      </c>
    </row>
    <row r="1033" spans="1:5" x14ac:dyDescent="0.25">
      <c r="A1033">
        <v>1032</v>
      </c>
      <c r="D1033" s="4">
        <v>3</v>
      </c>
    </row>
    <row r="1034" spans="1:5" x14ac:dyDescent="0.25">
      <c r="A1034">
        <v>1033</v>
      </c>
      <c r="B1034" s="2">
        <v>1</v>
      </c>
      <c r="D1034" s="4">
        <v>3</v>
      </c>
    </row>
    <row r="1035" spans="1:5" x14ac:dyDescent="0.25">
      <c r="A1035">
        <v>1034</v>
      </c>
      <c r="B1035" s="2">
        <v>1</v>
      </c>
      <c r="D1035" s="4">
        <v>3</v>
      </c>
      <c r="E1035" s="3">
        <v>4</v>
      </c>
    </row>
    <row r="1036" spans="1:5" x14ac:dyDescent="0.25">
      <c r="A1036">
        <v>1035</v>
      </c>
      <c r="B1036" s="2">
        <v>1</v>
      </c>
      <c r="E1036" s="3">
        <v>4</v>
      </c>
    </row>
    <row r="1037" spans="1:5" x14ac:dyDescent="0.25">
      <c r="A1037">
        <v>1036</v>
      </c>
      <c r="B1037" s="2">
        <v>1</v>
      </c>
      <c r="E1037" s="3">
        <v>4</v>
      </c>
    </row>
    <row r="1038" spans="1:5" x14ac:dyDescent="0.25">
      <c r="A1038">
        <v>1037</v>
      </c>
      <c r="B1038" s="2">
        <v>1</v>
      </c>
      <c r="E1038" s="3">
        <v>4</v>
      </c>
    </row>
    <row r="1039" spans="1:5" x14ac:dyDescent="0.25">
      <c r="A1039">
        <v>1038</v>
      </c>
      <c r="B1039" s="2">
        <v>1</v>
      </c>
      <c r="E1039" s="3">
        <v>4</v>
      </c>
    </row>
    <row r="1040" spans="1:5" x14ac:dyDescent="0.25">
      <c r="A1040">
        <v>1039</v>
      </c>
      <c r="B1040" s="2">
        <v>1</v>
      </c>
      <c r="E1040" s="3">
        <v>4</v>
      </c>
    </row>
    <row r="1041" spans="1:5" x14ac:dyDescent="0.25">
      <c r="A1041">
        <v>1040</v>
      </c>
      <c r="B1041" s="2">
        <v>1</v>
      </c>
      <c r="E1041" s="3">
        <v>4</v>
      </c>
    </row>
    <row r="1042" spans="1:5" x14ac:dyDescent="0.25">
      <c r="A1042">
        <v>1041</v>
      </c>
      <c r="B1042" s="2">
        <v>1</v>
      </c>
      <c r="E1042" s="3">
        <v>4</v>
      </c>
    </row>
    <row r="1043" spans="1:5" x14ac:dyDescent="0.25">
      <c r="A1043">
        <v>1042</v>
      </c>
      <c r="B1043" s="2">
        <v>1</v>
      </c>
      <c r="E1043" s="3">
        <v>4</v>
      </c>
    </row>
    <row r="1044" spans="1:5" x14ac:dyDescent="0.25">
      <c r="A1044">
        <v>1043</v>
      </c>
      <c r="B1044" s="2">
        <v>1</v>
      </c>
      <c r="E1044" s="3">
        <v>4</v>
      </c>
    </row>
    <row r="1045" spans="1:5" x14ac:dyDescent="0.25">
      <c r="A1045">
        <v>1044</v>
      </c>
      <c r="B1045" s="2">
        <v>1</v>
      </c>
      <c r="E1045" s="3">
        <v>4</v>
      </c>
    </row>
    <row r="1046" spans="1:5" x14ac:dyDescent="0.25">
      <c r="A1046">
        <v>1045</v>
      </c>
      <c r="E1046" s="3">
        <v>4</v>
      </c>
    </row>
    <row r="1047" spans="1:5" x14ac:dyDescent="0.25">
      <c r="A1047">
        <v>1046</v>
      </c>
      <c r="E1047" s="3">
        <v>4</v>
      </c>
    </row>
    <row r="1048" spans="1:5" x14ac:dyDescent="0.25">
      <c r="A1048">
        <v>1047</v>
      </c>
      <c r="E1048" s="3">
        <v>4</v>
      </c>
    </row>
    <row r="1049" spans="1:5" x14ac:dyDescent="0.25">
      <c r="A1049">
        <v>1048</v>
      </c>
      <c r="D1049" s="4">
        <v>3</v>
      </c>
    </row>
    <row r="1050" spans="1:5" x14ac:dyDescent="0.25">
      <c r="A1050">
        <v>1049</v>
      </c>
      <c r="C1050" s="5">
        <v>2</v>
      </c>
      <c r="D1050" s="4">
        <v>3</v>
      </c>
    </row>
    <row r="1051" spans="1:5" x14ac:dyDescent="0.25">
      <c r="A1051">
        <v>1050</v>
      </c>
      <c r="C1051" s="5">
        <v>2</v>
      </c>
      <c r="D1051" s="4">
        <v>3</v>
      </c>
    </row>
    <row r="1052" spans="1:5" x14ac:dyDescent="0.25">
      <c r="A1052">
        <v>1051</v>
      </c>
      <c r="C1052" s="5">
        <v>2</v>
      </c>
      <c r="D1052" s="4">
        <v>3</v>
      </c>
    </row>
    <row r="1053" spans="1:5" x14ac:dyDescent="0.25">
      <c r="A1053">
        <v>1052</v>
      </c>
      <c r="C1053" s="5">
        <v>2</v>
      </c>
      <c r="D1053" s="4">
        <v>3</v>
      </c>
    </row>
    <row r="1054" spans="1:5" x14ac:dyDescent="0.25">
      <c r="A1054">
        <v>1053</v>
      </c>
      <c r="C1054" s="5">
        <v>2</v>
      </c>
      <c r="D1054" s="4">
        <v>3</v>
      </c>
    </row>
    <row r="1055" spans="1:5" x14ac:dyDescent="0.25">
      <c r="A1055">
        <v>1054</v>
      </c>
      <c r="C1055" s="5">
        <v>2</v>
      </c>
      <c r="D1055" s="4">
        <v>3</v>
      </c>
    </row>
    <row r="1056" spans="1:5" x14ac:dyDescent="0.25">
      <c r="A1056">
        <v>1055</v>
      </c>
      <c r="C1056" s="5">
        <v>2</v>
      </c>
      <c r="D1056" s="4">
        <v>3</v>
      </c>
    </row>
    <row r="1057" spans="1:5" x14ac:dyDescent="0.25">
      <c r="A1057">
        <v>1056</v>
      </c>
      <c r="C1057" s="5">
        <v>2</v>
      </c>
      <c r="D1057" s="4">
        <v>3</v>
      </c>
    </row>
    <row r="1058" spans="1:5" x14ac:dyDescent="0.25">
      <c r="A1058">
        <v>1057</v>
      </c>
      <c r="C1058" s="5">
        <v>2</v>
      </c>
      <c r="D1058" s="4">
        <v>3</v>
      </c>
    </row>
    <row r="1059" spans="1:5" x14ac:dyDescent="0.25">
      <c r="A1059">
        <v>1058</v>
      </c>
      <c r="C1059" s="5">
        <v>2</v>
      </c>
    </row>
    <row r="1060" spans="1:5" x14ac:dyDescent="0.25">
      <c r="A1060">
        <v>1059</v>
      </c>
      <c r="C1060" s="5">
        <v>2</v>
      </c>
    </row>
    <row r="1061" spans="1:5" x14ac:dyDescent="0.25">
      <c r="A1061">
        <v>1060</v>
      </c>
    </row>
    <row r="1062" spans="1:5" x14ac:dyDescent="0.25">
      <c r="A1062">
        <v>1061</v>
      </c>
    </row>
    <row r="1063" spans="1:5" x14ac:dyDescent="0.25">
      <c r="A1063">
        <v>1062</v>
      </c>
      <c r="B1063" s="2">
        <v>1</v>
      </c>
    </row>
    <row r="1064" spans="1:5" x14ac:dyDescent="0.25">
      <c r="A1064">
        <v>1063</v>
      </c>
      <c r="B1064" s="2">
        <v>1</v>
      </c>
      <c r="E1064" s="3">
        <v>4</v>
      </c>
    </row>
    <row r="1065" spans="1:5" x14ac:dyDescent="0.25">
      <c r="A1065">
        <v>1064</v>
      </c>
      <c r="B1065" s="2">
        <v>1</v>
      </c>
      <c r="E1065" s="3">
        <v>4</v>
      </c>
    </row>
    <row r="1066" spans="1:5" x14ac:dyDescent="0.25">
      <c r="A1066">
        <v>1065</v>
      </c>
      <c r="B1066" s="2">
        <v>1</v>
      </c>
      <c r="E1066" s="3">
        <v>4</v>
      </c>
    </row>
    <row r="1067" spans="1:5" x14ac:dyDescent="0.25">
      <c r="A1067">
        <v>1066</v>
      </c>
      <c r="B1067" s="2">
        <v>1</v>
      </c>
      <c r="E1067" s="3">
        <v>4</v>
      </c>
    </row>
    <row r="1068" spans="1:5" x14ac:dyDescent="0.25">
      <c r="A1068">
        <v>1067</v>
      </c>
      <c r="B1068" s="2">
        <v>1</v>
      </c>
      <c r="E1068" s="3">
        <v>4</v>
      </c>
    </row>
    <row r="1069" spans="1:5" x14ac:dyDescent="0.25">
      <c r="A1069">
        <v>1068</v>
      </c>
      <c r="B1069" s="2">
        <v>1</v>
      </c>
      <c r="E1069" s="3">
        <v>4</v>
      </c>
    </row>
    <row r="1070" spans="1:5" x14ac:dyDescent="0.25">
      <c r="A1070">
        <v>1069</v>
      </c>
      <c r="B1070" s="2">
        <v>1</v>
      </c>
      <c r="E1070" s="3">
        <v>4</v>
      </c>
    </row>
    <row r="1071" spans="1:5" x14ac:dyDescent="0.25">
      <c r="A1071">
        <v>1070</v>
      </c>
      <c r="B1071" s="2">
        <v>1</v>
      </c>
      <c r="D1071" s="4">
        <v>3</v>
      </c>
      <c r="E1071" s="3">
        <v>4</v>
      </c>
    </row>
    <row r="1072" spans="1:5" x14ac:dyDescent="0.25">
      <c r="A1072">
        <v>1071</v>
      </c>
      <c r="D1072" s="4">
        <v>3</v>
      </c>
      <c r="E1072" s="3">
        <v>4</v>
      </c>
    </row>
    <row r="1073" spans="1:5" x14ac:dyDescent="0.25">
      <c r="A1073">
        <v>1072</v>
      </c>
      <c r="D1073" s="4">
        <v>3</v>
      </c>
      <c r="E1073" s="3">
        <v>4</v>
      </c>
    </row>
    <row r="1074" spans="1:5" x14ac:dyDescent="0.25">
      <c r="A1074">
        <v>1073</v>
      </c>
      <c r="D1074" s="4">
        <v>3</v>
      </c>
    </row>
    <row r="1075" spans="1:5" x14ac:dyDescent="0.25">
      <c r="A1075">
        <v>1074</v>
      </c>
      <c r="D1075" s="4">
        <v>3</v>
      </c>
    </row>
    <row r="1076" spans="1:5" x14ac:dyDescent="0.25">
      <c r="A1076">
        <v>1075</v>
      </c>
      <c r="D1076" s="4">
        <v>3</v>
      </c>
    </row>
    <row r="1077" spans="1:5" x14ac:dyDescent="0.25">
      <c r="A1077">
        <v>1076</v>
      </c>
      <c r="D1077" s="4">
        <v>3</v>
      </c>
    </row>
    <row r="1078" spans="1:5" x14ac:dyDescent="0.25">
      <c r="A1078">
        <v>1077</v>
      </c>
      <c r="D1078" s="4">
        <v>3</v>
      </c>
    </row>
    <row r="1079" spans="1:5" x14ac:dyDescent="0.25">
      <c r="A1079">
        <v>1078</v>
      </c>
      <c r="C1079" s="5">
        <v>2</v>
      </c>
    </row>
    <row r="1080" spans="1:5" x14ac:dyDescent="0.25">
      <c r="A1080">
        <v>1079</v>
      </c>
      <c r="C1080" s="5">
        <v>2</v>
      </c>
    </row>
    <row r="1081" spans="1:5" x14ac:dyDescent="0.25">
      <c r="A1081">
        <v>1080</v>
      </c>
      <c r="C1081" s="5">
        <v>2</v>
      </c>
    </row>
    <row r="1082" spans="1:5" x14ac:dyDescent="0.25">
      <c r="A1082">
        <v>1081</v>
      </c>
      <c r="C1082" s="5">
        <v>2</v>
      </c>
    </row>
    <row r="1083" spans="1:5" x14ac:dyDescent="0.25">
      <c r="A1083">
        <v>1082</v>
      </c>
      <c r="C1083" s="5">
        <v>2</v>
      </c>
    </row>
    <row r="1084" spans="1:5" x14ac:dyDescent="0.25">
      <c r="A1084">
        <v>1083</v>
      </c>
      <c r="C1084" s="5">
        <v>2</v>
      </c>
    </row>
    <row r="1085" spans="1:5" x14ac:dyDescent="0.25">
      <c r="A1085">
        <v>1084</v>
      </c>
      <c r="B1085" s="2">
        <v>1</v>
      </c>
      <c r="C1085" s="5">
        <v>2</v>
      </c>
    </row>
    <row r="1086" spans="1:5" x14ac:dyDescent="0.25">
      <c r="A1086">
        <v>1085</v>
      </c>
      <c r="B1086" s="2">
        <v>1</v>
      </c>
      <c r="C1086" s="5">
        <v>2</v>
      </c>
    </row>
    <row r="1087" spans="1:5" x14ac:dyDescent="0.25">
      <c r="A1087">
        <v>1086</v>
      </c>
      <c r="B1087" s="2">
        <v>1</v>
      </c>
    </row>
    <row r="1088" spans="1:5" x14ac:dyDescent="0.25">
      <c r="A1088">
        <v>1087</v>
      </c>
      <c r="B1088" s="2">
        <v>1</v>
      </c>
    </row>
    <row r="1089" spans="1:5" x14ac:dyDescent="0.25">
      <c r="A1089">
        <v>1088</v>
      </c>
      <c r="B1089" s="2">
        <v>1</v>
      </c>
    </row>
    <row r="1090" spans="1:5" x14ac:dyDescent="0.25">
      <c r="A1090">
        <v>1089</v>
      </c>
      <c r="B1090" s="2">
        <v>1</v>
      </c>
    </row>
    <row r="1091" spans="1:5" x14ac:dyDescent="0.25">
      <c r="A1091">
        <v>1090</v>
      </c>
      <c r="B1091" s="2">
        <v>1</v>
      </c>
      <c r="D1091" s="4">
        <v>3</v>
      </c>
      <c r="E1091" s="3">
        <v>4</v>
      </c>
    </row>
    <row r="1092" spans="1:5" x14ac:dyDescent="0.25">
      <c r="A1092">
        <v>1091</v>
      </c>
      <c r="D1092" s="4">
        <v>3</v>
      </c>
      <c r="E1092" s="3">
        <v>4</v>
      </c>
    </row>
    <row r="1093" spans="1:5" x14ac:dyDescent="0.25">
      <c r="A1093">
        <v>1092</v>
      </c>
      <c r="D1093" s="4">
        <v>3</v>
      </c>
      <c r="E1093" s="3">
        <v>4</v>
      </c>
    </row>
    <row r="1094" spans="1:5" x14ac:dyDescent="0.25">
      <c r="A1094">
        <v>1093</v>
      </c>
      <c r="D1094" s="4">
        <v>3</v>
      </c>
      <c r="E1094" s="3">
        <v>4</v>
      </c>
    </row>
    <row r="1095" spans="1:5" x14ac:dyDescent="0.25">
      <c r="A1095">
        <v>1094</v>
      </c>
      <c r="D1095" s="4">
        <v>3</v>
      </c>
      <c r="E1095" s="3">
        <v>4</v>
      </c>
    </row>
    <row r="1096" spans="1:5" x14ac:dyDescent="0.25">
      <c r="A1096">
        <v>1095</v>
      </c>
      <c r="D1096" s="4">
        <v>3</v>
      </c>
      <c r="E1096" s="3">
        <v>4</v>
      </c>
    </row>
    <row r="1097" spans="1:5" x14ac:dyDescent="0.25">
      <c r="A1097">
        <v>1096</v>
      </c>
      <c r="D1097" s="4">
        <v>3</v>
      </c>
      <c r="E1097" s="3">
        <v>4</v>
      </c>
    </row>
    <row r="1098" spans="1:5" x14ac:dyDescent="0.25">
      <c r="A1098">
        <v>1097</v>
      </c>
      <c r="D1098" s="4">
        <v>3</v>
      </c>
      <c r="E1098" s="3">
        <v>4</v>
      </c>
    </row>
    <row r="1099" spans="1:5" x14ac:dyDescent="0.25">
      <c r="A1099">
        <v>1098</v>
      </c>
      <c r="D1099" s="4">
        <v>3</v>
      </c>
    </row>
    <row r="1100" spans="1:5" x14ac:dyDescent="0.25">
      <c r="A1100">
        <v>1099</v>
      </c>
    </row>
    <row r="1101" spans="1:5" x14ac:dyDescent="0.25">
      <c r="A1101">
        <v>1100</v>
      </c>
    </row>
    <row r="1102" spans="1:5" x14ac:dyDescent="0.25">
      <c r="A1102">
        <v>1101</v>
      </c>
    </row>
    <row r="1103" spans="1:5" x14ac:dyDescent="0.25">
      <c r="A1103">
        <v>1102</v>
      </c>
      <c r="C1103" s="5">
        <v>2</v>
      </c>
    </row>
    <row r="1104" spans="1:5" x14ac:dyDescent="0.25">
      <c r="A1104">
        <v>1103</v>
      </c>
      <c r="C1104" s="5">
        <v>2</v>
      </c>
    </row>
    <row r="1105" spans="1:5" x14ac:dyDescent="0.25">
      <c r="A1105">
        <v>1104</v>
      </c>
      <c r="C1105" s="5">
        <v>2</v>
      </c>
    </row>
    <row r="1106" spans="1:5" x14ac:dyDescent="0.25">
      <c r="A1106">
        <v>1105</v>
      </c>
      <c r="C1106" s="5">
        <v>2</v>
      </c>
    </row>
    <row r="1107" spans="1:5" x14ac:dyDescent="0.25">
      <c r="A1107">
        <v>1106</v>
      </c>
      <c r="B1107" s="2">
        <v>1</v>
      </c>
      <c r="C1107" s="5">
        <v>2</v>
      </c>
    </row>
    <row r="1108" spans="1:5" x14ac:dyDescent="0.25">
      <c r="A1108">
        <v>1107</v>
      </c>
      <c r="B1108" s="2">
        <v>1</v>
      </c>
      <c r="C1108" s="5">
        <v>2</v>
      </c>
    </row>
    <row r="1109" spans="1:5" x14ac:dyDescent="0.25">
      <c r="A1109">
        <v>1108</v>
      </c>
      <c r="B1109" s="2">
        <v>1</v>
      </c>
    </row>
    <row r="1110" spans="1:5" x14ac:dyDescent="0.25">
      <c r="A1110">
        <v>1109</v>
      </c>
      <c r="B1110" s="2">
        <v>1</v>
      </c>
    </row>
    <row r="1111" spans="1:5" x14ac:dyDescent="0.25">
      <c r="A1111">
        <v>1110</v>
      </c>
      <c r="B1111" s="2">
        <v>1</v>
      </c>
    </row>
    <row r="1112" spans="1:5" x14ac:dyDescent="0.25">
      <c r="A1112">
        <v>1111</v>
      </c>
      <c r="B1112" s="2">
        <v>1</v>
      </c>
      <c r="E1112" s="3">
        <v>4</v>
      </c>
    </row>
    <row r="1113" spans="1:5" x14ac:dyDescent="0.25">
      <c r="A1113">
        <v>1112</v>
      </c>
      <c r="D1113" s="4">
        <v>3</v>
      </c>
      <c r="E1113" s="3">
        <v>4</v>
      </c>
    </row>
    <row r="1114" spans="1:5" x14ac:dyDescent="0.25">
      <c r="A1114">
        <v>1113</v>
      </c>
      <c r="D1114" s="4">
        <v>3</v>
      </c>
      <c r="E1114" s="3">
        <v>4</v>
      </c>
    </row>
    <row r="1115" spans="1:5" x14ac:dyDescent="0.25">
      <c r="A1115">
        <v>1114</v>
      </c>
      <c r="D1115" s="4">
        <v>3</v>
      </c>
      <c r="E1115" s="3">
        <v>4</v>
      </c>
    </row>
    <row r="1116" spans="1:5" x14ac:dyDescent="0.25">
      <c r="A1116">
        <v>1115</v>
      </c>
      <c r="D1116" s="4">
        <v>3</v>
      </c>
      <c r="E1116" s="3">
        <v>4</v>
      </c>
    </row>
    <row r="1117" spans="1:5" x14ac:dyDescent="0.25">
      <c r="A1117">
        <v>1116</v>
      </c>
      <c r="D1117" s="4">
        <v>3</v>
      </c>
      <c r="E1117" s="3">
        <v>4</v>
      </c>
    </row>
    <row r="1118" spans="1:5" x14ac:dyDescent="0.25">
      <c r="A1118">
        <v>1117</v>
      </c>
      <c r="D1118" s="4">
        <v>3</v>
      </c>
      <c r="E1118" s="3">
        <v>4</v>
      </c>
    </row>
    <row r="1119" spans="1:5" x14ac:dyDescent="0.25">
      <c r="A1119">
        <v>1118</v>
      </c>
      <c r="D1119" s="4">
        <v>3</v>
      </c>
      <c r="E1119" s="3">
        <v>4</v>
      </c>
    </row>
    <row r="1120" spans="1:5" x14ac:dyDescent="0.25">
      <c r="A1120">
        <v>1119</v>
      </c>
      <c r="D1120" s="4">
        <v>3</v>
      </c>
      <c r="E1120" s="3">
        <v>4</v>
      </c>
    </row>
    <row r="1121" spans="1:5" x14ac:dyDescent="0.25">
      <c r="A1121">
        <v>1120</v>
      </c>
    </row>
    <row r="1122" spans="1:5" x14ac:dyDescent="0.25">
      <c r="A1122">
        <v>1121</v>
      </c>
    </row>
    <row r="1123" spans="1:5" x14ac:dyDescent="0.25">
      <c r="A1123">
        <v>1122</v>
      </c>
    </row>
    <row r="1124" spans="1:5" x14ac:dyDescent="0.25">
      <c r="A1124">
        <v>1123</v>
      </c>
    </row>
    <row r="1125" spans="1:5" x14ac:dyDescent="0.25">
      <c r="A1125">
        <v>1124</v>
      </c>
      <c r="C1125" s="5">
        <v>2</v>
      </c>
    </row>
    <row r="1126" spans="1:5" x14ac:dyDescent="0.25">
      <c r="A1126">
        <v>1125</v>
      </c>
      <c r="C1126" s="5">
        <v>2</v>
      </c>
    </row>
    <row r="1127" spans="1:5" x14ac:dyDescent="0.25">
      <c r="A1127">
        <v>1126</v>
      </c>
      <c r="C1127" s="5">
        <v>2</v>
      </c>
    </row>
    <row r="1128" spans="1:5" x14ac:dyDescent="0.25">
      <c r="A1128">
        <v>1127</v>
      </c>
      <c r="C1128" s="5">
        <v>2</v>
      </c>
    </row>
    <row r="1129" spans="1:5" x14ac:dyDescent="0.25">
      <c r="A1129">
        <v>1128</v>
      </c>
      <c r="B1129" s="2">
        <v>1</v>
      </c>
      <c r="C1129" s="5">
        <v>2</v>
      </c>
    </row>
    <row r="1130" spans="1:5" x14ac:dyDescent="0.25">
      <c r="A1130">
        <v>1129</v>
      </c>
      <c r="B1130" s="2">
        <v>1</v>
      </c>
      <c r="C1130" s="5">
        <v>2</v>
      </c>
    </row>
    <row r="1131" spans="1:5" x14ac:dyDescent="0.25">
      <c r="A1131">
        <v>1130</v>
      </c>
      <c r="B1131" s="2">
        <v>1</v>
      </c>
      <c r="C1131" s="5">
        <v>2</v>
      </c>
    </row>
    <row r="1132" spans="1:5" x14ac:dyDescent="0.25">
      <c r="A1132">
        <v>1131</v>
      </c>
      <c r="B1132" s="2">
        <v>1</v>
      </c>
      <c r="C1132" s="5">
        <v>2</v>
      </c>
    </row>
    <row r="1133" spans="1:5" x14ac:dyDescent="0.25">
      <c r="A1133">
        <v>1132</v>
      </c>
      <c r="B1133" s="2">
        <v>1</v>
      </c>
    </row>
    <row r="1134" spans="1:5" x14ac:dyDescent="0.25">
      <c r="A1134">
        <v>1133</v>
      </c>
      <c r="B1134" s="2">
        <v>1</v>
      </c>
    </row>
    <row r="1135" spans="1:5" x14ac:dyDescent="0.25">
      <c r="A1135">
        <v>1134</v>
      </c>
      <c r="B1135" s="2">
        <v>1</v>
      </c>
    </row>
    <row r="1136" spans="1:5" x14ac:dyDescent="0.25">
      <c r="A1136">
        <v>1135</v>
      </c>
      <c r="D1136" s="4">
        <v>3</v>
      </c>
      <c r="E1136" s="3">
        <v>4</v>
      </c>
    </row>
    <row r="1137" spans="1:5" x14ac:dyDescent="0.25">
      <c r="A1137">
        <v>1136</v>
      </c>
      <c r="D1137" s="4">
        <v>3</v>
      </c>
      <c r="E1137" s="3">
        <v>4</v>
      </c>
    </row>
    <row r="1138" spans="1:5" x14ac:dyDescent="0.25">
      <c r="A1138">
        <v>1137</v>
      </c>
      <c r="D1138" s="4">
        <v>3</v>
      </c>
      <c r="E1138" s="3">
        <v>4</v>
      </c>
    </row>
    <row r="1139" spans="1:5" x14ac:dyDescent="0.25">
      <c r="A1139">
        <v>1138</v>
      </c>
      <c r="D1139" s="4">
        <v>3</v>
      </c>
      <c r="E1139" s="3">
        <v>4</v>
      </c>
    </row>
    <row r="1140" spans="1:5" x14ac:dyDescent="0.25">
      <c r="A1140">
        <v>1139</v>
      </c>
      <c r="D1140" s="4">
        <v>3</v>
      </c>
      <c r="E1140" s="3">
        <v>4</v>
      </c>
    </row>
    <row r="1141" spans="1:5" x14ac:dyDescent="0.25">
      <c r="A1141">
        <v>1140</v>
      </c>
      <c r="D1141" s="4">
        <v>3</v>
      </c>
      <c r="E1141" s="3">
        <v>4</v>
      </c>
    </row>
    <row r="1142" spans="1:5" x14ac:dyDescent="0.25">
      <c r="A1142">
        <v>1141</v>
      </c>
      <c r="D1142" s="4">
        <v>3</v>
      </c>
      <c r="E1142" s="3">
        <v>4</v>
      </c>
    </row>
    <row r="1143" spans="1:5" x14ac:dyDescent="0.25">
      <c r="A1143">
        <v>1142</v>
      </c>
      <c r="D1143" s="4">
        <v>3</v>
      </c>
      <c r="E1143" s="3">
        <v>4</v>
      </c>
    </row>
    <row r="1144" spans="1:5" x14ac:dyDescent="0.25">
      <c r="A1144">
        <v>1143</v>
      </c>
    </row>
    <row r="1145" spans="1:5" x14ac:dyDescent="0.25">
      <c r="A1145">
        <v>1144</v>
      </c>
      <c r="C1145" s="5">
        <v>2</v>
      </c>
    </row>
    <row r="1146" spans="1:5" x14ac:dyDescent="0.25">
      <c r="A1146">
        <v>1145</v>
      </c>
      <c r="C1146" s="5">
        <v>2</v>
      </c>
    </row>
    <row r="1147" spans="1:5" x14ac:dyDescent="0.25">
      <c r="A1147">
        <v>1146</v>
      </c>
      <c r="C1147" s="5">
        <v>2</v>
      </c>
    </row>
    <row r="1148" spans="1:5" x14ac:dyDescent="0.25">
      <c r="A1148">
        <v>1147</v>
      </c>
      <c r="C1148" s="5">
        <v>2</v>
      </c>
    </row>
    <row r="1149" spans="1:5" x14ac:dyDescent="0.25">
      <c r="A1149">
        <v>1148</v>
      </c>
      <c r="C1149" s="5">
        <v>2</v>
      </c>
    </row>
    <row r="1150" spans="1:5" x14ac:dyDescent="0.25">
      <c r="A1150">
        <v>1149</v>
      </c>
      <c r="B1150" s="2">
        <v>1</v>
      </c>
      <c r="C1150" s="5">
        <v>2</v>
      </c>
    </row>
    <row r="1151" spans="1:5" x14ac:dyDescent="0.25">
      <c r="A1151">
        <v>1150</v>
      </c>
      <c r="B1151" s="2">
        <v>1</v>
      </c>
      <c r="C1151" s="5">
        <v>2</v>
      </c>
    </row>
    <row r="1152" spans="1:5" x14ac:dyDescent="0.25">
      <c r="A1152">
        <v>1151</v>
      </c>
      <c r="B1152" s="2">
        <v>1</v>
      </c>
      <c r="C1152" s="5">
        <v>2</v>
      </c>
    </row>
    <row r="1153" spans="1:5" x14ac:dyDescent="0.25">
      <c r="A1153">
        <v>1152</v>
      </c>
      <c r="B1153" s="2">
        <v>1</v>
      </c>
    </row>
    <row r="1154" spans="1:5" x14ac:dyDescent="0.25">
      <c r="A1154">
        <v>1153</v>
      </c>
      <c r="B1154" s="2">
        <v>1</v>
      </c>
    </row>
    <row r="1155" spans="1:5" x14ac:dyDescent="0.25">
      <c r="A1155">
        <v>1154</v>
      </c>
      <c r="B1155" s="2">
        <v>1</v>
      </c>
    </row>
    <row r="1156" spans="1:5" x14ac:dyDescent="0.25">
      <c r="A1156">
        <v>1155</v>
      </c>
    </row>
    <row r="1157" spans="1:5" x14ac:dyDescent="0.25">
      <c r="A1157">
        <v>1156</v>
      </c>
      <c r="D1157" s="4">
        <v>3</v>
      </c>
      <c r="E1157" s="3">
        <v>4</v>
      </c>
    </row>
    <row r="1158" spans="1:5" x14ac:dyDescent="0.25">
      <c r="A1158">
        <v>1157</v>
      </c>
      <c r="D1158" s="4">
        <v>3</v>
      </c>
      <c r="E1158" s="3">
        <v>4</v>
      </c>
    </row>
    <row r="1159" spans="1:5" x14ac:dyDescent="0.25">
      <c r="A1159">
        <v>1158</v>
      </c>
      <c r="D1159" s="4">
        <v>3</v>
      </c>
      <c r="E1159" s="3">
        <v>4</v>
      </c>
    </row>
    <row r="1160" spans="1:5" x14ac:dyDescent="0.25">
      <c r="A1160">
        <v>1159</v>
      </c>
      <c r="D1160" s="4">
        <v>3</v>
      </c>
      <c r="E1160" s="3">
        <v>4</v>
      </c>
    </row>
    <row r="1161" spans="1:5" x14ac:dyDescent="0.25">
      <c r="A1161">
        <v>1160</v>
      </c>
      <c r="D1161" s="4">
        <v>3</v>
      </c>
      <c r="E1161" s="3">
        <v>4</v>
      </c>
    </row>
    <row r="1162" spans="1:5" x14ac:dyDescent="0.25">
      <c r="A1162">
        <v>1161</v>
      </c>
      <c r="D1162" s="4">
        <v>3</v>
      </c>
      <c r="E1162" s="3">
        <v>4</v>
      </c>
    </row>
    <row r="1163" spans="1:5" x14ac:dyDescent="0.25">
      <c r="A1163">
        <v>1162</v>
      </c>
      <c r="D1163" s="4">
        <v>3</v>
      </c>
      <c r="E1163" s="3">
        <v>4</v>
      </c>
    </row>
    <row r="1164" spans="1:5" x14ac:dyDescent="0.25">
      <c r="A1164">
        <v>1163</v>
      </c>
      <c r="D1164" s="4">
        <v>3</v>
      </c>
      <c r="E1164" s="3">
        <v>4</v>
      </c>
    </row>
    <row r="1165" spans="1:5" x14ac:dyDescent="0.25">
      <c r="A1165">
        <v>1164</v>
      </c>
    </row>
    <row r="1166" spans="1:5" x14ac:dyDescent="0.25">
      <c r="A1166">
        <v>1165</v>
      </c>
    </row>
    <row r="1167" spans="1:5" x14ac:dyDescent="0.25">
      <c r="A1167">
        <v>1166</v>
      </c>
      <c r="C1167" s="5">
        <v>2</v>
      </c>
    </row>
    <row r="1168" spans="1:5" x14ac:dyDescent="0.25">
      <c r="A1168">
        <v>1167</v>
      </c>
      <c r="C1168" s="5">
        <v>2</v>
      </c>
    </row>
    <row r="1169" spans="1:5" x14ac:dyDescent="0.25">
      <c r="A1169">
        <v>1168</v>
      </c>
      <c r="C1169" s="5">
        <v>2</v>
      </c>
    </row>
    <row r="1170" spans="1:5" x14ac:dyDescent="0.25">
      <c r="A1170">
        <v>1169</v>
      </c>
      <c r="C1170" s="5">
        <v>2</v>
      </c>
    </row>
    <row r="1171" spans="1:5" x14ac:dyDescent="0.25">
      <c r="A1171">
        <v>1170</v>
      </c>
      <c r="C1171" s="5">
        <v>2</v>
      </c>
    </row>
    <row r="1172" spans="1:5" x14ac:dyDescent="0.25">
      <c r="A1172">
        <v>1171</v>
      </c>
      <c r="B1172" s="2">
        <v>1</v>
      </c>
      <c r="C1172" s="5">
        <v>2</v>
      </c>
    </row>
    <row r="1173" spans="1:5" x14ac:dyDescent="0.25">
      <c r="A1173">
        <v>1172</v>
      </c>
      <c r="B1173" s="2">
        <v>1</v>
      </c>
      <c r="C1173" s="5">
        <v>2</v>
      </c>
    </row>
    <row r="1174" spans="1:5" x14ac:dyDescent="0.25">
      <c r="A1174">
        <v>1173</v>
      </c>
      <c r="B1174" s="2">
        <v>1</v>
      </c>
      <c r="C1174" s="5">
        <v>2</v>
      </c>
    </row>
    <row r="1175" spans="1:5" x14ac:dyDescent="0.25">
      <c r="A1175">
        <v>1174</v>
      </c>
      <c r="B1175" s="2">
        <v>1</v>
      </c>
    </row>
    <row r="1176" spans="1:5" x14ac:dyDescent="0.25">
      <c r="A1176">
        <v>1175</v>
      </c>
      <c r="B1176" s="2">
        <v>1</v>
      </c>
    </row>
    <row r="1177" spans="1:5" x14ac:dyDescent="0.25">
      <c r="A1177">
        <v>1176</v>
      </c>
      <c r="B1177" s="2">
        <v>1</v>
      </c>
    </row>
    <row r="1178" spans="1:5" x14ac:dyDescent="0.25">
      <c r="A1178">
        <v>1177</v>
      </c>
      <c r="B1178" s="2">
        <v>1</v>
      </c>
    </row>
    <row r="1179" spans="1:5" x14ac:dyDescent="0.25">
      <c r="A1179">
        <v>1178</v>
      </c>
      <c r="B1179" s="2">
        <v>1</v>
      </c>
    </row>
    <row r="1180" spans="1:5" x14ac:dyDescent="0.25">
      <c r="A1180">
        <v>1179</v>
      </c>
      <c r="E1180" s="3">
        <v>4</v>
      </c>
    </row>
    <row r="1181" spans="1:5" x14ac:dyDescent="0.25">
      <c r="A1181">
        <v>1180</v>
      </c>
      <c r="D1181" s="4">
        <v>3</v>
      </c>
      <c r="E1181" s="3">
        <v>4</v>
      </c>
    </row>
    <row r="1182" spans="1:5" x14ac:dyDescent="0.25">
      <c r="A1182">
        <v>1181</v>
      </c>
      <c r="D1182" s="4">
        <v>3</v>
      </c>
      <c r="E1182" s="3">
        <v>4</v>
      </c>
    </row>
    <row r="1183" spans="1:5" x14ac:dyDescent="0.25">
      <c r="A1183">
        <v>1182</v>
      </c>
      <c r="D1183" s="4">
        <v>3</v>
      </c>
      <c r="E1183" s="3">
        <v>4</v>
      </c>
    </row>
    <row r="1184" spans="1:5" x14ac:dyDescent="0.25">
      <c r="A1184">
        <v>1183</v>
      </c>
      <c r="D1184" s="4">
        <v>3</v>
      </c>
      <c r="E1184" s="3">
        <v>4</v>
      </c>
    </row>
    <row r="1185" spans="1:5" x14ac:dyDescent="0.25">
      <c r="A1185">
        <v>1184</v>
      </c>
      <c r="D1185" s="4">
        <v>3</v>
      </c>
      <c r="E1185" s="3">
        <v>4</v>
      </c>
    </row>
    <row r="1186" spans="1:5" x14ac:dyDescent="0.25">
      <c r="A1186">
        <v>1185</v>
      </c>
      <c r="D1186" s="4">
        <v>3</v>
      </c>
      <c r="E1186" s="3">
        <v>4</v>
      </c>
    </row>
    <row r="1187" spans="1:5" x14ac:dyDescent="0.25">
      <c r="A1187">
        <v>1186</v>
      </c>
      <c r="D1187" s="4">
        <v>3</v>
      </c>
      <c r="E1187" s="3">
        <v>4</v>
      </c>
    </row>
    <row r="1188" spans="1:5" x14ac:dyDescent="0.25">
      <c r="A1188">
        <v>1187</v>
      </c>
      <c r="C1188" s="5">
        <v>2</v>
      </c>
      <c r="D1188" s="4">
        <v>3</v>
      </c>
      <c r="E1188" s="3">
        <v>4</v>
      </c>
    </row>
    <row r="1189" spans="1:5" x14ac:dyDescent="0.25">
      <c r="A1189">
        <v>1188</v>
      </c>
      <c r="C1189" s="5">
        <v>2</v>
      </c>
      <c r="D1189" s="4">
        <v>3</v>
      </c>
    </row>
    <row r="1190" spans="1:5" x14ac:dyDescent="0.25">
      <c r="A1190">
        <v>1189</v>
      </c>
      <c r="C1190" s="5">
        <v>2</v>
      </c>
    </row>
    <row r="1191" spans="1:5" x14ac:dyDescent="0.25">
      <c r="A1191">
        <v>1190</v>
      </c>
      <c r="C1191" s="5">
        <v>2</v>
      </c>
    </row>
    <row r="1192" spans="1:5" x14ac:dyDescent="0.25">
      <c r="A1192">
        <v>1191</v>
      </c>
      <c r="C1192" s="5">
        <v>2</v>
      </c>
    </row>
    <row r="1193" spans="1:5" x14ac:dyDescent="0.25">
      <c r="A1193">
        <v>1192</v>
      </c>
      <c r="B1193" s="2">
        <v>1</v>
      </c>
      <c r="C1193" s="5">
        <v>2</v>
      </c>
    </row>
    <row r="1194" spans="1:5" x14ac:dyDescent="0.25">
      <c r="A1194">
        <v>1193</v>
      </c>
      <c r="B1194" s="2">
        <v>1</v>
      </c>
      <c r="C1194" s="5">
        <v>2</v>
      </c>
    </row>
    <row r="1195" spans="1:5" x14ac:dyDescent="0.25">
      <c r="A1195">
        <v>1194</v>
      </c>
      <c r="B1195" s="2">
        <v>1</v>
      </c>
      <c r="C1195" s="5">
        <v>2</v>
      </c>
    </row>
    <row r="1196" spans="1:5" x14ac:dyDescent="0.25">
      <c r="A1196">
        <v>1195</v>
      </c>
      <c r="B1196" s="2">
        <v>1</v>
      </c>
      <c r="C1196" s="5">
        <v>2</v>
      </c>
    </row>
    <row r="1197" spans="1:5" x14ac:dyDescent="0.25">
      <c r="A1197">
        <v>1196</v>
      </c>
      <c r="B1197" s="2">
        <v>1</v>
      </c>
    </row>
    <row r="1198" spans="1:5" x14ac:dyDescent="0.25">
      <c r="A1198">
        <v>1197</v>
      </c>
      <c r="B1198" s="2">
        <v>1</v>
      </c>
    </row>
    <row r="1199" spans="1:5" x14ac:dyDescent="0.25">
      <c r="A1199">
        <v>1198</v>
      </c>
      <c r="B1199" s="2">
        <v>1</v>
      </c>
    </row>
    <row r="1200" spans="1:5" x14ac:dyDescent="0.25">
      <c r="A1200">
        <v>1199</v>
      </c>
      <c r="B1200" s="2">
        <v>1</v>
      </c>
    </row>
    <row r="1201" spans="1:6" x14ac:dyDescent="0.25">
      <c r="A1201">
        <v>1200</v>
      </c>
      <c r="B1201" s="2">
        <v>1</v>
      </c>
    </row>
    <row r="1202" spans="1:6" x14ac:dyDescent="0.25">
      <c r="A1202">
        <v>1201</v>
      </c>
      <c r="B1202" s="2">
        <v>1</v>
      </c>
    </row>
    <row r="1203" spans="1:6" x14ac:dyDescent="0.25">
      <c r="A1203">
        <v>1202</v>
      </c>
    </row>
    <row r="1204" spans="1:6" x14ac:dyDescent="0.25">
      <c r="A1204">
        <v>1203</v>
      </c>
      <c r="E1204" s="3">
        <v>4</v>
      </c>
      <c r="F1204" t="s">
        <v>22</v>
      </c>
    </row>
    <row r="1205" spans="1:6" x14ac:dyDescent="0.25">
      <c r="A1205">
        <v>1204</v>
      </c>
    </row>
    <row r="1206" spans="1:6" x14ac:dyDescent="0.25">
      <c r="A1206">
        <v>1205</v>
      </c>
      <c r="F1206" t="s">
        <v>22</v>
      </c>
    </row>
    <row r="1207" spans="1:6" x14ac:dyDescent="0.25">
      <c r="A1207">
        <v>1206</v>
      </c>
      <c r="B1207" s="2">
        <v>1</v>
      </c>
    </row>
    <row r="1208" spans="1:6" x14ac:dyDescent="0.25">
      <c r="A1208">
        <v>1207</v>
      </c>
      <c r="B1208" s="2">
        <v>1</v>
      </c>
    </row>
    <row r="1209" spans="1:6" x14ac:dyDescent="0.25">
      <c r="A1209">
        <v>1208</v>
      </c>
      <c r="B1209" s="2">
        <v>1</v>
      </c>
    </row>
    <row r="1210" spans="1:6" x14ac:dyDescent="0.25">
      <c r="A1210">
        <v>1209</v>
      </c>
      <c r="B1210" s="2">
        <v>1</v>
      </c>
    </row>
    <row r="1211" spans="1:6" x14ac:dyDescent="0.25">
      <c r="A1211">
        <v>1210</v>
      </c>
      <c r="B1211" s="2">
        <v>1</v>
      </c>
      <c r="C1211" s="5">
        <v>2</v>
      </c>
    </row>
    <row r="1212" spans="1:6" x14ac:dyDescent="0.25">
      <c r="A1212">
        <v>1211</v>
      </c>
      <c r="B1212" s="2">
        <v>1</v>
      </c>
      <c r="C1212" s="5">
        <v>2</v>
      </c>
    </row>
    <row r="1213" spans="1:6" x14ac:dyDescent="0.25">
      <c r="A1213">
        <v>1212</v>
      </c>
      <c r="B1213" s="2">
        <v>1</v>
      </c>
      <c r="C1213" s="5">
        <v>2</v>
      </c>
    </row>
    <row r="1214" spans="1:6" x14ac:dyDescent="0.25">
      <c r="A1214">
        <v>1213</v>
      </c>
      <c r="B1214" s="2">
        <v>1</v>
      </c>
      <c r="C1214" s="5">
        <v>2</v>
      </c>
    </row>
    <row r="1215" spans="1:6" x14ac:dyDescent="0.25">
      <c r="A1215">
        <v>1214</v>
      </c>
      <c r="B1215" s="2">
        <v>1</v>
      </c>
      <c r="C1215" s="5">
        <v>2</v>
      </c>
    </row>
    <row r="1216" spans="1:6" x14ac:dyDescent="0.25">
      <c r="A1216">
        <v>1215</v>
      </c>
      <c r="B1216" s="2">
        <v>1</v>
      </c>
      <c r="C1216" s="5">
        <v>2</v>
      </c>
    </row>
    <row r="1217" spans="1:5" x14ac:dyDescent="0.25">
      <c r="A1217">
        <v>1216</v>
      </c>
      <c r="C1217" s="5">
        <v>2</v>
      </c>
    </row>
    <row r="1218" spans="1:5" x14ac:dyDescent="0.25">
      <c r="A1218">
        <v>1217</v>
      </c>
      <c r="C1218" s="5">
        <v>2</v>
      </c>
    </row>
    <row r="1219" spans="1:5" x14ac:dyDescent="0.25">
      <c r="A1219">
        <v>1218</v>
      </c>
      <c r="C1219" s="5">
        <v>2</v>
      </c>
      <c r="D1219" s="4">
        <v>3</v>
      </c>
    </row>
    <row r="1220" spans="1:5" x14ac:dyDescent="0.25">
      <c r="A1220">
        <v>1219</v>
      </c>
      <c r="D1220" s="4">
        <v>3</v>
      </c>
      <c r="E1220" s="3">
        <v>4</v>
      </c>
    </row>
    <row r="1221" spans="1:5" x14ac:dyDescent="0.25">
      <c r="A1221">
        <v>1220</v>
      </c>
      <c r="D1221" s="4">
        <v>3</v>
      </c>
      <c r="E1221" s="3">
        <v>4</v>
      </c>
    </row>
    <row r="1222" spans="1:5" x14ac:dyDescent="0.25">
      <c r="A1222">
        <v>1221</v>
      </c>
      <c r="D1222" s="4">
        <v>3</v>
      </c>
      <c r="E1222" s="3">
        <v>4</v>
      </c>
    </row>
    <row r="1223" spans="1:5" x14ac:dyDescent="0.25">
      <c r="A1223">
        <v>1222</v>
      </c>
      <c r="D1223" s="4">
        <v>3</v>
      </c>
      <c r="E1223" s="3">
        <v>4</v>
      </c>
    </row>
    <row r="1224" spans="1:5" x14ac:dyDescent="0.25">
      <c r="A1224">
        <v>1223</v>
      </c>
      <c r="D1224" s="4">
        <v>3</v>
      </c>
      <c r="E1224" s="3">
        <v>4</v>
      </c>
    </row>
    <row r="1225" spans="1:5" x14ac:dyDescent="0.25">
      <c r="A1225">
        <v>1224</v>
      </c>
      <c r="D1225" s="4">
        <v>3</v>
      </c>
      <c r="E1225" s="3">
        <v>4</v>
      </c>
    </row>
    <row r="1226" spans="1:5" x14ac:dyDescent="0.25">
      <c r="A1226">
        <v>1225</v>
      </c>
      <c r="D1226" s="4">
        <v>3</v>
      </c>
      <c r="E1226" s="3">
        <v>4</v>
      </c>
    </row>
    <row r="1227" spans="1:5" x14ac:dyDescent="0.25">
      <c r="A1227">
        <v>1226</v>
      </c>
      <c r="D1227" s="4">
        <v>3</v>
      </c>
      <c r="E1227" s="3">
        <v>4</v>
      </c>
    </row>
    <row r="1228" spans="1:5" x14ac:dyDescent="0.25">
      <c r="A1228">
        <v>1227</v>
      </c>
      <c r="E1228" s="3">
        <v>4</v>
      </c>
    </row>
    <row r="1229" spans="1:5" x14ac:dyDescent="0.25">
      <c r="A1229">
        <v>1228</v>
      </c>
      <c r="E1229" s="3">
        <v>4</v>
      </c>
    </row>
    <row r="1230" spans="1:5" x14ac:dyDescent="0.25">
      <c r="A1230">
        <v>1229</v>
      </c>
    </row>
    <row r="1231" spans="1:5" x14ac:dyDescent="0.25">
      <c r="A1231">
        <v>1230</v>
      </c>
      <c r="B1231" s="2">
        <v>1</v>
      </c>
    </row>
    <row r="1232" spans="1:5" x14ac:dyDescent="0.25">
      <c r="A1232">
        <v>1231</v>
      </c>
      <c r="B1232" s="2">
        <v>1</v>
      </c>
    </row>
    <row r="1233" spans="1:5" x14ac:dyDescent="0.25">
      <c r="A1233">
        <v>1232</v>
      </c>
      <c r="B1233" s="2">
        <v>1</v>
      </c>
    </row>
    <row r="1234" spans="1:5" x14ac:dyDescent="0.25">
      <c r="A1234">
        <v>1233</v>
      </c>
      <c r="B1234" s="2">
        <v>1</v>
      </c>
      <c r="C1234" s="5">
        <v>2</v>
      </c>
    </row>
    <row r="1235" spans="1:5" x14ac:dyDescent="0.25">
      <c r="A1235">
        <v>1234</v>
      </c>
      <c r="B1235" s="2">
        <v>1</v>
      </c>
      <c r="C1235" s="5">
        <v>2</v>
      </c>
    </row>
    <row r="1236" spans="1:5" x14ac:dyDescent="0.25">
      <c r="A1236">
        <v>1235</v>
      </c>
      <c r="B1236" s="2">
        <v>1</v>
      </c>
      <c r="C1236" s="5">
        <v>2</v>
      </c>
    </row>
    <row r="1237" spans="1:5" x14ac:dyDescent="0.25">
      <c r="A1237">
        <v>1236</v>
      </c>
      <c r="B1237" s="2">
        <v>1</v>
      </c>
      <c r="C1237" s="5">
        <v>2</v>
      </c>
    </row>
    <row r="1238" spans="1:5" x14ac:dyDescent="0.25">
      <c r="A1238">
        <v>1237</v>
      </c>
      <c r="B1238" s="2">
        <v>1</v>
      </c>
      <c r="C1238" s="5">
        <v>2</v>
      </c>
    </row>
    <row r="1239" spans="1:5" x14ac:dyDescent="0.25">
      <c r="A1239">
        <v>1238</v>
      </c>
      <c r="C1239" s="5">
        <v>2</v>
      </c>
    </row>
    <row r="1240" spans="1:5" x14ac:dyDescent="0.25">
      <c r="A1240">
        <v>1239</v>
      </c>
      <c r="C1240" s="5">
        <v>2</v>
      </c>
    </row>
    <row r="1241" spans="1:5" x14ac:dyDescent="0.25">
      <c r="A1241">
        <v>1240</v>
      </c>
      <c r="C1241" s="5">
        <v>2</v>
      </c>
      <c r="D1241" s="4">
        <v>3</v>
      </c>
      <c r="E1241" s="3">
        <v>4</v>
      </c>
    </row>
    <row r="1242" spans="1:5" x14ac:dyDescent="0.25">
      <c r="A1242">
        <v>1241</v>
      </c>
      <c r="C1242" s="5">
        <v>2</v>
      </c>
      <c r="D1242" s="4">
        <v>3</v>
      </c>
      <c r="E1242" s="3">
        <v>4</v>
      </c>
    </row>
    <row r="1243" spans="1:5" x14ac:dyDescent="0.25">
      <c r="A1243">
        <v>1242</v>
      </c>
      <c r="D1243" s="4">
        <v>3</v>
      </c>
      <c r="E1243" s="3">
        <v>4</v>
      </c>
    </row>
    <row r="1244" spans="1:5" x14ac:dyDescent="0.25">
      <c r="A1244">
        <v>1243</v>
      </c>
      <c r="D1244" s="4">
        <v>3</v>
      </c>
      <c r="E1244" s="3">
        <v>4</v>
      </c>
    </row>
    <row r="1245" spans="1:5" x14ac:dyDescent="0.25">
      <c r="A1245">
        <v>1244</v>
      </c>
      <c r="D1245" s="4">
        <v>3</v>
      </c>
      <c r="E1245" s="3">
        <v>4</v>
      </c>
    </row>
    <row r="1246" spans="1:5" x14ac:dyDescent="0.25">
      <c r="A1246">
        <v>1245</v>
      </c>
      <c r="D1246" s="4">
        <v>3</v>
      </c>
      <c r="E1246" s="3">
        <v>4</v>
      </c>
    </row>
    <row r="1247" spans="1:5" x14ac:dyDescent="0.25">
      <c r="A1247">
        <v>1246</v>
      </c>
      <c r="D1247" s="4">
        <v>3</v>
      </c>
      <c r="E1247" s="3">
        <v>4</v>
      </c>
    </row>
    <row r="1248" spans="1:5" x14ac:dyDescent="0.25">
      <c r="A1248">
        <v>1247</v>
      </c>
      <c r="D1248" s="4">
        <v>3</v>
      </c>
      <c r="E1248" s="3">
        <v>4</v>
      </c>
    </row>
    <row r="1249" spans="1:5" x14ac:dyDescent="0.25">
      <c r="A1249">
        <v>1248</v>
      </c>
      <c r="D1249" s="4">
        <v>3</v>
      </c>
      <c r="E1249" s="3">
        <v>4</v>
      </c>
    </row>
    <row r="1250" spans="1:5" x14ac:dyDescent="0.25">
      <c r="A1250">
        <v>1249</v>
      </c>
      <c r="D1250" s="4">
        <v>3</v>
      </c>
      <c r="E1250" s="3">
        <v>4</v>
      </c>
    </row>
    <row r="1251" spans="1:5" x14ac:dyDescent="0.25">
      <c r="A1251">
        <v>1250</v>
      </c>
    </row>
    <row r="1252" spans="1:5" x14ac:dyDescent="0.25">
      <c r="A1252">
        <v>1251</v>
      </c>
    </row>
    <row r="1253" spans="1:5" x14ac:dyDescent="0.25">
      <c r="A1253">
        <v>1252</v>
      </c>
      <c r="C1253" s="5">
        <v>2</v>
      </c>
    </row>
    <row r="1254" spans="1:5" x14ac:dyDescent="0.25">
      <c r="A1254">
        <v>1253</v>
      </c>
      <c r="C1254" s="5">
        <v>2</v>
      </c>
    </row>
    <row r="1255" spans="1:5" x14ac:dyDescent="0.25">
      <c r="A1255">
        <v>1254</v>
      </c>
      <c r="C1255" s="5">
        <v>2</v>
      </c>
    </row>
    <row r="1256" spans="1:5" x14ac:dyDescent="0.25">
      <c r="A1256">
        <v>1255</v>
      </c>
      <c r="B1256" s="2">
        <v>1</v>
      </c>
      <c r="C1256" s="5">
        <v>2</v>
      </c>
    </row>
    <row r="1257" spans="1:5" x14ac:dyDescent="0.25">
      <c r="A1257">
        <v>1256</v>
      </c>
      <c r="B1257" s="2">
        <v>1</v>
      </c>
      <c r="C1257" s="5">
        <v>2</v>
      </c>
    </row>
    <row r="1258" spans="1:5" x14ac:dyDescent="0.25">
      <c r="A1258">
        <v>1257</v>
      </c>
      <c r="B1258" s="2">
        <v>1</v>
      </c>
      <c r="C1258" s="5">
        <v>2</v>
      </c>
    </row>
    <row r="1259" spans="1:5" x14ac:dyDescent="0.25">
      <c r="A1259">
        <v>1258</v>
      </c>
      <c r="B1259" s="2">
        <v>1</v>
      </c>
      <c r="C1259" s="5">
        <v>2</v>
      </c>
    </row>
    <row r="1260" spans="1:5" x14ac:dyDescent="0.25">
      <c r="A1260">
        <v>1259</v>
      </c>
      <c r="B1260" s="2">
        <v>1</v>
      </c>
      <c r="C1260" s="5">
        <v>2</v>
      </c>
    </row>
    <row r="1261" spans="1:5" x14ac:dyDescent="0.25">
      <c r="A1261">
        <v>1260</v>
      </c>
      <c r="B1261" s="2">
        <v>1</v>
      </c>
    </row>
    <row r="1262" spans="1:5" x14ac:dyDescent="0.25">
      <c r="A1262">
        <v>1261</v>
      </c>
      <c r="B1262" s="2">
        <v>1</v>
      </c>
    </row>
    <row r="1263" spans="1:5" x14ac:dyDescent="0.25">
      <c r="A1263">
        <v>1262</v>
      </c>
      <c r="B1263" s="2">
        <v>1</v>
      </c>
    </row>
    <row r="1264" spans="1:5" x14ac:dyDescent="0.25">
      <c r="A1264">
        <v>1263</v>
      </c>
      <c r="E1264" s="3">
        <v>4</v>
      </c>
    </row>
    <row r="1265" spans="1:5" x14ac:dyDescent="0.25">
      <c r="A1265">
        <v>1264</v>
      </c>
      <c r="D1265" s="4">
        <v>3</v>
      </c>
      <c r="E1265" s="3">
        <v>4</v>
      </c>
    </row>
    <row r="1266" spans="1:5" x14ac:dyDescent="0.25">
      <c r="A1266">
        <v>1265</v>
      </c>
      <c r="D1266" s="4">
        <v>3</v>
      </c>
      <c r="E1266" s="3">
        <v>4</v>
      </c>
    </row>
    <row r="1267" spans="1:5" x14ac:dyDescent="0.25">
      <c r="A1267">
        <v>1266</v>
      </c>
      <c r="D1267" s="4">
        <v>3</v>
      </c>
      <c r="E1267" s="3">
        <v>4</v>
      </c>
    </row>
    <row r="1268" spans="1:5" x14ac:dyDescent="0.25">
      <c r="A1268">
        <v>1267</v>
      </c>
      <c r="D1268" s="4">
        <v>3</v>
      </c>
      <c r="E1268" s="3">
        <v>4</v>
      </c>
    </row>
    <row r="1269" spans="1:5" x14ac:dyDescent="0.25">
      <c r="A1269">
        <v>1268</v>
      </c>
      <c r="D1269" s="4">
        <v>3</v>
      </c>
      <c r="E1269" s="3">
        <v>4</v>
      </c>
    </row>
    <row r="1270" spans="1:5" x14ac:dyDescent="0.25">
      <c r="A1270">
        <v>1269</v>
      </c>
      <c r="D1270" s="4">
        <v>3</v>
      </c>
      <c r="E1270" s="3">
        <v>4</v>
      </c>
    </row>
    <row r="1271" spans="1:5" x14ac:dyDescent="0.25">
      <c r="A1271">
        <v>1270</v>
      </c>
      <c r="D1271" s="4">
        <v>3</v>
      </c>
      <c r="E1271" s="3">
        <v>4</v>
      </c>
    </row>
    <row r="1272" spans="1:5" x14ac:dyDescent="0.25">
      <c r="A1272">
        <v>1271</v>
      </c>
      <c r="D1272" s="4">
        <v>3</v>
      </c>
      <c r="E1272" s="3">
        <v>4</v>
      </c>
    </row>
    <row r="1273" spans="1:5" x14ac:dyDescent="0.25">
      <c r="A1273">
        <v>1272</v>
      </c>
      <c r="E1273" s="3">
        <v>4</v>
      </c>
    </row>
    <row r="1274" spans="1:5" x14ac:dyDescent="0.25">
      <c r="A1274">
        <v>1273</v>
      </c>
    </row>
    <row r="1275" spans="1:5" x14ac:dyDescent="0.25">
      <c r="A1275">
        <v>1274</v>
      </c>
    </row>
    <row r="1276" spans="1:5" x14ac:dyDescent="0.25">
      <c r="A1276">
        <v>1275</v>
      </c>
    </row>
    <row r="1277" spans="1:5" x14ac:dyDescent="0.25">
      <c r="A1277">
        <v>1276</v>
      </c>
    </row>
    <row r="1278" spans="1:5" x14ac:dyDescent="0.25">
      <c r="A1278">
        <v>1277</v>
      </c>
      <c r="C1278" s="5">
        <v>2</v>
      </c>
    </row>
    <row r="1279" spans="1:5" x14ac:dyDescent="0.25">
      <c r="A1279">
        <v>1278</v>
      </c>
      <c r="C1279" s="5">
        <v>2</v>
      </c>
    </row>
    <row r="1280" spans="1:5" x14ac:dyDescent="0.25">
      <c r="A1280">
        <v>1279</v>
      </c>
      <c r="C1280" s="5">
        <v>2</v>
      </c>
    </row>
    <row r="1281" spans="1:5" x14ac:dyDescent="0.25">
      <c r="A1281">
        <v>1280</v>
      </c>
      <c r="B1281" s="2">
        <v>1</v>
      </c>
      <c r="C1281" s="5">
        <v>2</v>
      </c>
    </row>
    <row r="1282" spans="1:5" x14ac:dyDescent="0.25">
      <c r="A1282">
        <v>1281</v>
      </c>
      <c r="B1282" s="2">
        <v>1</v>
      </c>
      <c r="C1282" s="5">
        <v>2</v>
      </c>
    </row>
    <row r="1283" spans="1:5" x14ac:dyDescent="0.25">
      <c r="A1283">
        <v>1282</v>
      </c>
      <c r="B1283" s="2">
        <v>1</v>
      </c>
      <c r="C1283" s="5">
        <v>2</v>
      </c>
    </row>
    <row r="1284" spans="1:5" x14ac:dyDescent="0.25">
      <c r="A1284">
        <v>1283</v>
      </c>
      <c r="B1284" s="2">
        <v>1</v>
      </c>
      <c r="C1284" s="5">
        <v>2</v>
      </c>
    </row>
    <row r="1285" spans="1:5" x14ac:dyDescent="0.25">
      <c r="A1285">
        <v>1284</v>
      </c>
      <c r="B1285" s="2">
        <v>1</v>
      </c>
      <c r="C1285" s="5">
        <v>2</v>
      </c>
    </row>
    <row r="1286" spans="1:5" x14ac:dyDescent="0.25">
      <c r="A1286">
        <v>1285</v>
      </c>
      <c r="B1286" s="2">
        <v>1</v>
      </c>
    </row>
    <row r="1287" spans="1:5" x14ac:dyDescent="0.25">
      <c r="A1287">
        <v>1286</v>
      </c>
      <c r="B1287" s="2">
        <v>1</v>
      </c>
    </row>
    <row r="1288" spans="1:5" x14ac:dyDescent="0.25">
      <c r="A1288">
        <v>1287</v>
      </c>
      <c r="B1288" s="2">
        <v>1</v>
      </c>
      <c r="D1288" s="4">
        <v>3</v>
      </c>
      <c r="E1288" s="3">
        <v>4</v>
      </c>
    </row>
    <row r="1289" spans="1:5" x14ac:dyDescent="0.25">
      <c r="A1289">
        <v>1288</v>
      </c>
      <c r="D1289" s="4">
        <v>3</v>
      </c>
      <c r="E1289" s="3">
        <v>4</v>
      </c>
    </row>
    <row r="1290" spans="1:5" x14ac:dyDescent="0.25">
      <c r="A1290">
        <v>1289</v>
      </c>
      <c r="D1290" s="4">
        <v>3</v>
      </c>
      <c r="E1290" s="3">
        <v>4</v>
      </c>
    </row>
    <row r="1291" spans="1:5" x14ac:dyDescent="0.25">
      <c r="A1291">
        <v>1290</v>
      </c>
      <c r="D1291" s="4">
        <v>3</v>
      </c>
      <c r="E1291" s="3">
        <v>4</v>
      </c>
    </row>
    <row r="1292" spans="1:5" x14ac:dyDescent="0.25">
      <c r="A1292">
        <v>1291</v>
      </c>
      <c r="D1292" s="4">
        <v>3</v>
      </c>
      <c r="E1292" s="3">
        <v>4</v>
      </c>
    </row>
    <row r="1293" spans="1:5" x14ac:dyDescent="0.25">
      <c r="A1293">
        <v>1292</v>
      </c>
      <c r="D1293" s="4">
        <v>3</v>
      </c>
      <c r="E1293" s="3">
        <v>4</v>
      </c>
    </row>
    <row r="1294" spans="1:5" x14ac:dyDescent="0.25">
      <c r="A1294">
        <v>1293</v>
      </c>
      <c r="D1294" s="4">
        <v>3</v>
      </c>
      <c r="E1294" s="3">
        <v>4</v>
      </c>
    </row>
    <row r="1295" spans="1:5" x14ac:dyDescent="0.25">
      <c r="A1295">
        <v>1294</v>
      </c>
      <c r="D1295" s="4">
        <v>3</v>
      </c>
      <c r="E1295" s="3">
        <v>4</v>
      </c>
    </row>
    <row r="1296" spans="1:5" x14ac:dyDescent="0.25">
      <c r="A1296">
        <v>1295</v>
      </c>
      <c r="D1296" s="4">
        <v>3</v>
      </c>
      <c r="E1296" s="3">
        <v>4</v>
      </c>
    </row>
    <row r="1297" spans="1:5" x14ac:dyDescent="0.25">
      <c r="A1297">
        <v>1296</v>
      </c>
    </row>
    <row r="1298" spans="1:5" x14ac:dyDescent="0.25">
      <c r="A1298">
        <v>1297</v>
      </c>
    </row>
    <row r="1299" spans="1:5" x14ac:dyDescent="0.25">
      <c r="A1299">
        <v>1298</v>
      </c>
    </row>
    <row r="1300" spans="1:5" x14ac:dyDescent="0.25">
      <c r="A1300">
        <v>1299</v>
      </c>
    </row>
    <row r="1301" spans="1:5" x14ac:dyDescent="0.25">
      <c r="A1301">
        <v>1300</v>
      </c>
      <c r="C1301" s="5">
        <v>2</v>
      </c>
    </row>
    <row r="1302" spans="1:5" x14ac:dyDescent="0.25">
      <c r="A1302">
        <v>1301</v>
      </c>
      <c r="C1302" s="5">
        <v>2</v>
      </c>
    </row>
    <row r="1303" spans="1:5" x14ac:dyDescent="0.25">
      <c r="A1303">
        <v>1302</v>
      </c>
      <c r="C1303" s="5">
        <v>2</v>
      </c>
    </row>
    <row r="1304" spans="1:5" x14ac:dyDescent="0.25">
      <c r="A1304">
        <v>1303</v>
      </c>
      <c r="B1304" s="2">
        <v>1</v>
      </c>
      <c r="C1304" s="5">
        <v>2</v>
      </c>
    </row>
    <row r="1305" spans="1:5" x14ac:dyDescent="0.25">
      <c r="A1305">
        <v>1304</v>
      </c>
      <c r="B1305" s="2">
        <v>1</v>
      </c>
      <c r="C1305" s="5">
        <v>2</v>
      </c>
    </row>
    <row r="1306" spans="1:5" x14ac:dyDescent="0.25">
      <c r="A1306">
        <v>1305</v>
      </c>
      <c r="B1306" s="2">
        <v>1</v>
      </c>
      <c r="C1306" s="5">
        <v>2</v>
      </c>
    </row>
    <row r="1307" spans="1:5" x14ac:dyDescent="0.25">
      <c r="A1307">
        <v>1306</v>
      </c>
      <c r="B1307" s="2">
        <v>1</v>
      </c>
      <c r="C1307" s="5">
        <v>2</v>
      </c>
    </row>
    <row r="1308" spans="1:5" x14ac:dyDescent="0.25">
      <c r="A1308">
        <v>1307</v>
      </c>
      <c r="B1308" s="2">
        <v>1</v>
      </c>
      <c r="C1308" s="5">
        <v>2</v>
      </c>
    </row>
    <row r="1309" spans="1:5" x14ac:dyDescent="0.25">
      <c r="A1309">
        <v>1308</v>
      </c>
      <c r="B1309" s="2">
        <v>1</v>
      </c>
    </row>
    <row r="1310" spans="1:5" x14ac:dyDescent="0.25">
      <c r="A1310">
        <v>1309</v>
      </c>
      <c r="B1310" s="2">
        <v>1</v>
      </c>
    </row>
    <row r="1311" spans="1:5" x14ac:dyDescent="0.25">
      <c r="A1311">
        <v>1310</v>
      </c>
      <c r="D1311" s="4">
        <v>3</v>
      </c>
      <c r="E1311" s="3">
        <v>4</v>
      </c>
    </row>
    <row r="1312" spans="1:5" x14ac:dyDescent="0.25">
      <c r="A1312">
        <v>1311</v>
      </c>
      <c r="D1312" s="4">
        <v>3</v>
      </c>
      <c r="E1312" s="3">
        <v>4</v>
      </c>
    </row>
    <row r="1313" spans="1:5" x14ac:dyDescent="0.25">
      <c r="A1313">
        <v>1312</v>
      </c>
      <c r="D1313" s="4">
        <v>3</v>
      </c>
      <c r="E1313" s="3">
        <v>4</v>
      </c>
    </row>
    <row r="1314" spans="1:5" x14ac:dyDescent="0.25">
      <c r="A1314">
        <v>1313</v>
      </c>
      <c r="D1314" s="4">
        <v>3</v>
      </c>
      <c r="E1314" s="3">
        <v>4</v>
      </c>
    </row>
    <row r="1315" spans="1:5" x14ac:dyDescent="0.25">
      <c r="A1315">
        <v>1314</v>
      </c>
      <c r="D1315" s="4">
        <v>3</v>
      </c>
      <c r="E1315" s="3">
        <v>4</v>
      </c>
    </row>
    <row r="1316" spans="1:5" x14ac:dyDescent="0.25">
      <c r="A1316">
        <v>1315</v>
      </c>
      <c r="D1316" s="4">
        <v>3</v>
      </c>
      <c r="E1316" s="3">
        <v>4</v>
      </c>
    </row>
    <row r="1317" spans="1:5" x14ac:dyDescent="0.25">
      <c r="A1317">
        <v>1316</v>
      </c>
      <c r="D1317" s="4">
        <v>3</v>
      </c>
      <c r="E1317" s="3">
        <v>4</v>
      </c>
    </row>
    <row r="1318" spans="1:5" x14ac:dyDescent="0.25">
      <c r="A1318">
        <v>1317</v>
      </c>
      <c r="D1318" s="4">
        <v>3</v>
      </c>
      <c r="E1318" s="3">
        <v>4</v>
      </c>
    </row>
    <row r="1319" spans="1:5" x14ac:dyDescent="0.25">
      <c r="A1319">
        <v>1318</v>
      </c>
    </row>
    <row r="1320" spans="1:5" x14ac:dyDescent="0.25">
      <c r="A1320">
        <v>1319</v>
      </c>
    </row>
    <row r="1321" spans="1:5" x14ac:dyDescent="0.25">
      <c r="A1321">
        <v>1320</v>
      </c>
    </row>
    <row r="1322" spans="1:5" x14ac:dyDescent="0.25">
      <c r="A1322">
        <v>1321</v>
      </c>
      <c r="C1322" s="5">
        <v>2</v>
      </c>
    </row>
    <row r="1323" spans="1:5" x14ac:dyDescent="0.25">
      <c r="A1323">
        <v>1322</v>
      </c>
      <c r="C1323" s="5">
        <v>2</v>
      </c>
    </row>
    <row r="1324" spans="1:5" x14ac:dyDescent="0.25">
      <c r="A1324">
        <v>1323</v>
      </c>
      <c r="C1324" s="5">
        <v>2</v>
      </c>
    </row>
    <row r="1325" spans="1:5" x14ac:dyDescent="0.25">
      <c r="A1325">
        <v>1324</v>
      </c>
      <c r="C1325" s="5">
        <v>2</v>
      </c>
    </row>
    <row r="1326" spans="1:5" x14ac:dyDescent="0.25">
      <c r="A1326">
        <v>1325</v>
      </c>
      <c r="C1326" s="5">
        <v>2</v>
      </c>
    </row>
    <row r="1327" spans="1:5" x14ac:dyDescent="0.25">
      <c r="A1327">
        <v>1326</v>
      </c>
      <c r="B1327" s="2">
        <v>1</v>
      </c>
      <c r="C1327" s="5">
        <v>2</v>
      </c>
    </row>
    <row r="1328" spans="1:5" x14ac:dyDescent="0.25">
      <c r="A1328">
        <v>1327</v>
      </c>
      <c r="B1328" s="2">
        <v>1</v>
      </c>
      <c r="C1328" s="5">
        <v>2</v>
      </c>
    </row>
    <row r="1329" spans="1:5" x14ac:dyDescent="0.25">
      <c r="A1329">
        <v>1328</v>
      </c>
      <c r="B1329" s="2">
        <v>1</v>
      </c>
      <c r="C1329" s="5">
        <v>2</v>
      </c>
    </row>
    <row r="1330" spans="1:5" x14ac:dyDescent="0.25">
      <c r="A1330">
        <v>1329</v>
      </c>
      <c r="B1330" s="2">
        <v>1</v>
      </c>
    </row>
    <row r="1331" spans="1:5" x14ac:dyDescent="0.25">
      <c r="A1331">
        <v>1330</v>
      </c>
      <c r="B1331" s="2">
        <v>1</v>
      </c>
    </row>
    <row r="1332" spans="1:5" x14ac:dyDescent="0.25">
      <c r="A1332">
        <v>1331</v>
      </c>
      <c r="B1332" s="2">
        <v>1</v>
      </c>
    </row>
    <row r="1333" spans="1:5" x14ac:dyDescent="0.25">
      <c r="A1333">
        <v>1332</v>
      </c>
      <c r="B1333" s="2">
        <v>1</v>
      </c>
    </row>
    <row r="1334" spans="1:5" x14ac:dyDescent="0.25">
      <c r="A1334">
        <v>1333</v>
      </c>
      <c r="D1334" s="4">
        <v>3</v>
      </c>
      <c r="E1334" s="3">
        <v>4</v>
      </c>
    </row>
    <row r="1335" spans="1:5" x14ac:dyDescent="0.25">
      <c r="A1335">
        <v>1334</v>
      </c>
      <c r="D1335" s="4">
        <v>3</v>
      </c>
      <c r="E1335" s="3">
        <v>4</v>
      </c>
    </row>
    <row r="1336" spans="1:5" x14ac:dyDescent="0.25">
      <c r="A1336">
        <v>1335</v>
      </c>
      <c r="D1336" s="4">
        <v>3</v>
      </c>
      <c r="E1336" s="3">
        <v>4</v>
      </c>
    </row>
    <row r="1337" spans="1:5" x14ac:dyDescent="0.25">
      <c r="A1337">
        <v>1336</v>
      </c>
      <c r="D1337" s="4">
        <v>3</v>
      </c>
      <c r="E1337" s="3">
        <v>4</v>
      </c>
    </row>
    <row r="1338" spans="1:5" x14ac:dyDescent="0.25">
      <c r="A1338">
        <v>1337</v>
      </c>
      <c r="D1338" s="4">
        <v>3</v>
      </c>
      <c r="E1338" s="3">
        <v>4</v>
      </c>
    </row>
    <row r="1339" spans="1:5" x14ac:dyDescent="0.25">
      <c r="A1339">
        <v>1338</v>
      </c>
      <c r="D1339" s="4">
        <v>3</v>
      </c>
      <c r="E1339" s="3">
        <v>4</v>
      </c>
    </row>
    <row r="1340" spans="1:5" x14ac:dyDescent="0.25">
      <c r="A1340">
        <v>1339</v>
      </c>
      <c r="D1340" s="4">
        <v>3</v>
      </c>
      <c r="E1340" s="3">
        <v>4</v>
      </c>
    </row>
    <row r="1341" spans="1:5" x14ac:dyDescent="0.25">
      <c r="A1341">
        <v>1340</v>
      </c>
      <c r="D1341" s="4">
        <v>3</v>
      </c>
      <c r="E1341" s="3">
        <v>4</v>
      </c>
    </row>
    <row r="1342" spans="1:5" x14ac:dyDescent="0.25">
      <c r="A1342">
        <v>1341</v>
      </c>
      <c r="D1342" s="4">
        <v>3</v>
      </c>
      <c r="E1342" s="3">
        <v>4</v>
      </c>
    </row>
    <row r="1343" spans="1:5" x14ac:dyDescent="0.25">
      <c r="A1343">
        <v>1342</v>
      </c>
      <c r="C1343" s="5">
        <v>2</v>
      </c>
    </row>
    <row r="1344" spans="1:5" x14ac:dyDescent="0.25">
      <c r="A1344">
        <v>1343</v>
      </c>
      <c r="C1344" s="5">
        <v>2</v>
      </c>
    </row>
    <row r="1345" spans="1:5" x14ac:dyDescent="0.25">
      <c r="A1345">
        <v>1344</v>
      </c>
      <c r="C1345" s="5">
        <v>2</v>
      </c>
    </row>
    <row r="1346" spans="1:5" x14ac:dyDescent="0.25">
      <c r="A1346">
        <v>1345</v>
      </c>
      <c r="C1346" s="5">
        <v>2</v>
      </c>
    </row>
    <row r="1347" spans="1:5" x14ac:dyDescent="0.25">
      <c r="A1347">
        <v>1346</v>
      </c>
      <c r="C1347" s="5">
        <v>2</v>
      </c>
    </row>
    <row r="1348" spans="1:5" x14ac:dyDescent="0.25">
      <c r="A1348">
        <v>1347</v>
      </c>
      <c r="B1348" s="2">
        <v>1</v>
      </c>
      <c r="C1348" s="5">
        <v>2</v>
      </c>
    </row>
    <row r="1349" spans="1:5" x14ac:dyDescent="0.25">
      <c r="A1349">
        <v>1348</v>
      </c>
      <c r="B1349" s="2">
        <v>1</v>
      </c>
      <c r="C1349" s="5">
        <v>2</v>
      </c>
    </row>
    <row r="1350" spans="1:5" x14ac:dyDescent="0.25">
      <c r="A1350">
        <v>1349</v>
      </c>
      <c r="B1350" s="2">
        <v>1</v>
      </c>
      <c r="C1350" s="5">
        <v>2</v>
      </c>
    </row>
    <row r="1351" spans="1:5" x14ac:dyDescent="0.25">
      <c r="A1351">
        <v>1350</v>
      </c>
      <c r="B1351" s="2">
        <v>1</v>
      </c>
      <c r="C1351" s="5">
        <v>2</v>
      </c>
    </row>
    <row r="1352" spans="1:5" x14ac:dyDescent="0.25">
      <c r="A1352">
        <v>1351</v>
      </c>
      <c r="B1352" s="2">
        <v>1</v>
      </c>
    </row>
    <row r="1353" spans="1:5" x14ac:dyDescent="0.25">
      <c r="A1353">
        <v>1352</v>
      </c>
      <c r="B1353" s="2">
        <v>1</v>
      </c>
    </row>
    <row r="1354" spans="1:5" x14ac:dyDescent="0.25">
      <c r="A1354">
        <v>1353</v>
      </c>
      <c r="B1354" s="2">
        <v>1</v>
      </c>
    </row>
    <row r="1355" spans="1:5" x14ac:dyDescent="0.25">
      <c r="A1355">
        <v>1354</v>
      </c>
      <c r="B1355" s="2">
        <v>1</v>
      </c>
    </row>
    <row r="1356" spans="1:5" x14ac:dyDescent="0.25">
      <c r="A1356">
        <v>1355</v>
      </c>
      <c r="B1356" s="2">
        <v>1</v>
      </c>
      <c r="E1356" s="3">
        <v>4</v>
      </c>
    </row>
    <row r="1357" spans="1:5" x14ac:dyDescent="0.25">
      <c r="A1357">
        <v>1356</v>
      </c>
      <c r="D1357" s="4">
        <v>3</v>
      </c>
      <c r="E1357" s="3">
        <v>4</v>
      </c>
    </row>
    <row r="1358" spans="1:5" x14ac:dyDescent="0.25">
      <c r="A1358">
        <v>1357</v>
      </c>
      <c r="D1358" s="4">
        <v>3</v>
      </c>
      <c r="E1358" s="3">
        <v>4</v>
      </c>
    </row>
    <row r="1359" spans="1:5" x14ac:dyDescent="0.25">
      <c r="A1359">
        <v>1358</v>
      </c>
      <c r="D1359" s="4">
        <v>3</v>
      </c>
      <c r="E1359" s="3">
        <v>4</v>
      </c>
    </row>
    <row r="1360" spans="1:5" x14ac:dyDescent="0.25">
      <c r="A1360">
        <v>1359</v>
      </c>
      <c r="D1360" s="4">
        <v>3</v>
      </c>
      <c r="E1360" s="3">
        <v>4</v>
      </c>
    </row>
    <row r="1361" spans="1:5" x14ac:dyDescent="0.25">
      <c r="A1361">
        <v>1360</v>
      </c>
      <c r="D1361" s="4">
        <v>3</v>
      </c>
      <c r="E1361" s="3">
        <v>4</v>
      </c>
    </row>
    <row r="1362" spans="1:5" x14ac:dyDescent="0.25">
      <c r="A1362">
        <v>1361</v>
      </c>
      <c r="D1362" s="4">
        <v>3</v>
      </c>
      <c r="E1362" s="3">
        <v>4</v>
      </c>
    </row>
    <row r="1363" spans="1:5" x14ac:dyDescent="0.25">
      <c r="A1363">
        <v>1362</v>
      </c>
      <c r="D1363" s="4">
        <v>3</v>
      </c>
      <c r="E1363" s="3">
        <v>4</v>
      </c>
    </row>
    <row r="1364" spans="1:5" x14ac:dyDescent="0.25">
      <c r="A1364">
        <v>1363</v>
      </c>
      <c r="D1364" s="4">
        <v>3</v>
      </c>
      <c r="E1364" s="3">
        <v>4</v>
      </c>
    </row>
    <row r="1365" spans="1:5" x14ac:dyDescent="0.25">
      <c r="A1365">
        <v>1364</v>
      </c>
      <c r="C1365" s="5">
        <v>2</v>
      </c>
      <c r="D1365" s="4">
        <v>3</v>
      </c>
      <c r="E1365" s="3">
        <v>4</v>
      </c>
    </row>
    <row r="1366" spans="1:5" x14ac:dyDescent="0.25">
      <c r="A1366">
        <v>1365</v>
      </c>
      <c r="C1366" s="5">
        <v>2</v>
      </c>
      <c r="D1366" s="4">
        <v>3</v>
      </c>
    </row>
    <row r="1367" spans="1:5" x14ac:dyDescent="0.25">
      <c r="A1367">
        <v>1366</v>
      </c>
      <c r="C1367" s="5">
        <v>2</v>
      </c>
    </row>
    <row r="1368" spans="1:5" x14ac:dyDescent="0.25">
      <c r="A1368">
        <v>1367</v>
      </c>
      <c r="C1368" s="5">
        <v>2</v>
      </c>
    </row>
    <row r="1369" spans="1:5" x14ac:dyDescent="0.25">
      <c r="A1369">
        <v>1368</v>
      </c>
      <c r="C1369" s="5">
        <v>2</v>
      </c>
    </row>
    <row r="1370" spans="1:5" x14ac:dyDescent="0.25">
      <c r="A1370">
        <v>1369</v>
      </c>
      <c r="C1370" s="5">
        <v>2</v>
      </c>
    </row>
    <row r="1371" spans="1:5" x14ac:dyDescent="0.25">
      <c r="A1371">
        <v>1370</v>
      </c>
      <c r="C1371" s="5">
        <v>2</v>
      </c>
    </row>
    <row r="1372" spans="1:5" x14ac:dyDescent="0.25">
      <c r="A1372">
        <v>1371</v>
      </c>
      <c r="B1372" s="2">
        <v>1</v>
      </c>
      <c r="C1372" s="5">
        <v>2</v>
      </c>
    </row>
    <row r="1373" spans="1:5" x14ac:dyDescent="0.25">
      <c r="A1373">
        <v>1372</v>
      </c>
      <c r="B1373" s="2">
        <v>1</v>
      </c>
      <c r="C1373" s="5">
        <v>2</v>
      </c>
    </row>
    <row r="1374" spans="1:5" x14ac:dyDescent="0.25">
      <c r="A1374">
        <v>1373</v>
      </c>
      <c r="B1374" s="2">
        <v>1</v>
      </c>
      <c r="C1374" s="5">
        <v>2</v>
      </c>
    </row>
    <row r="1375" spans="1:5" x14ac:dyDescent="0.25">
      <c r="A1375">
        <v>1374</v>
      </c>
      <c r="B1375" s="2">
        <v>1</v>
      </c>
      <c r="C1375" s="5">
        <v>2</v>
      </c>
    </row>
    <row r="1376" spans="1:5" x14ac:dyDescent="0.25">
      <c r="A1376">
        <v>1375</v>
      </c>
      <c r="B1376" s="2">
        <v>1</v>
      </c>
    </row>
    <row r="1377" spans="1:5" x14ac:dyDescent="0.25">
      <c r="A1377">
        <v>1376</v>
      </c>
      <c r="B1377" s="2">
        <v>1</v>
      </c>
    </row>
    <row r="1378" spans="1:5" x14ac:dyDescent="0.25">
      <c r="A1378">
        <v>1377</v>
      </c>
      <c r="B1378" s="2">
        <v>1</v>
      </c>
    </row>
    <row r="1379" spans="1:5" x14ac:dyDescent="0.25">
      <c r="A1379">
        <v>1378</v>
      </c>
      <c r="B1379" s="2">
        <v>1</v>
      </c>
    </row>
    <row r="1380" spans="1:5" x14ac:dyDescent="0.25">
      <c r="A1380">
        <v>1379</v>
      </c>
      <c r="B1380" s="2">
        <v>1</v>
      </c>
    </row>
    <row r="1381" spans="1:5" x14ac:dyDescent="0.25">
      <c r="A1381">
        <v>1380</v>
      </c>
      <c r="B1381" s="2">
        <v>1</v>
      </c>
      <c r="E1381" s="3">
        <v>4</v>
      </c>
    </row>
    <row r="1382" spans="1:5" x14ac:dyDescent="0.25">
      <c r="A1382">
        <v>1381</v>
      </c>
      <c r="D1382" s="4">
        <v>3</v>
      </c>
      <c r="E1382" s="3">
        <v>4</v>
      </c>
    </row>
    <row r="1383" spans="1:5" x14ac:dyDescent="0.25">
      <c r="A1383">
        <v>1382</v>
      </c>
      <c r="D1383" s="4">
        <v>3</v>
      </c>
      <c r="E1383" s="3">
        <v>4</v>
      </c>
    </row>
    <row r="1384" spans="1:5" x14ac:dyDescent="0.25">
      <c r="A1384">
        <v>1383</v>
      </c>
      <c r="D1384" s="4">
        <v>3</v>
      </c>
      <c r="E1384" s="3">
        <v>4</v>
      </c>
    </row>
    <row r="1385" spans="1:5" x14ac:dyDescent="0.25">
      <c r="A1385">
        <v>1384</v>
      </c>
      <c r="D1385" s="4">
        <v>3</v>
      </c>
      <c r="E1385" s="3">
        <v>4</v>
      </c>
    </row>
    <row r="1386" spans="1:5" x14ac:dyDescent="0.25">
      <c r="A1386">
        <v>1385</v>
      </c>
      <c r="D1386" s="4">
        <v>3</v>
      </c>
      <c r="E1386" s="3">
        <v>4</v>
      </c>
    </row>
    <row r="1387" spans="1:5" x14ac:dyDescent="0.25">
      <c r="A1387">
        <v>1386</v>
      </c>
      <c r="D1387" s="4">
        <v>3</v>
      </c>
      <c r="E1387" s="3">
        <v>4</v>
      </c>
    </row>
    <row r="1388" spans="1:5" x14ac:dyDescent="0.25">
      <c r="A1388">
        <v>1387</v>
      </c>
      <c r="D1388" s="4">
        <v>3</v>
      </c>
      <c r="E1388" s="3">
        <v>4</v>
      </c>
    </row>
    <row r="1389" spans="1:5" x14ac:dyDescent="0.25">
      <c r="A1389">
        <v>1388</v>
      </c>
      <c r="C1389" s="5">
        <v>2</v>
      </c>
      <c r="D1389" s="4">
        <v>3</v>
      </c>
      <c r="E1389" s="3">
        <v>4</v>
      </c>
    </row>
    <row r="1390" spans="1:5" x14ac:dyDescent="0.25">
      <c r="A1390">
        <v>1389</v>
      </c>
      <c r="C1390" s="5">
        <v>2</v>
      </c>
      <c r="D1390" s="4">
        <v>3</v>
      </c>
      <c r="E1390" s="3">
        <v>4</v>
      </c>
    </row>
    <row r="1391" spans="1:5" x14ac:dyDescent="0.25">
      <c r="A1391">
        <v>1390</v>
      </c>
      <c r="C1391" s="5">
        <v>2</v>
      </c>
      <c r="D1391" s="4">
        <v>3</v>
      </c>
      <c r="E1391" s="3">
        <v>4</v>
      </c>
    </row>
    <row r="1392" spans="1:5" x14ac:dyDescent="0.25">
      <c r="A1392">
        <v>1391</v>
      </c>
      <c r="C1392" s="5">
        <v>2</v>
      </c>
      <c r="D1392" s="4">
        <v>3</v>
      </c>
    </row>
    <row r="1393" spans="1:6" x14ac:dyDescent="0.25">
      <c r="A1393">
        <v>1392</v>
      </c>
      <c r="C1393" s="5">
        <v>2</v>
      </c>
      <c r="D1393" s="4">
        <v>3</v>
      </c>
    </row>
    <row r="1394" spans="1:6" x14ac:dyDescent="0.25">
      <c r="A1394">
        <v>1393</v>
      </c>
      <c r="C1394" s="5">
        <v>2</v>
      </c>
    </row>
    <row r="1395" spans="1:6" x14ac:dyDescent="0.25">
      <c r="A1395">
        <v>1394</v>
      </c>
      <c r="C1395" s="5">
        <v>2</v>
      </c>
    </row>
    <row r="1396" spans="1:6" x14ac:dyDescent="0.25">
      <c r="A1396">
        <v>1395</v>
      </c>
      <c r="C1396" s="5">
        <v>2</v>
      </c>
    </row>
    <row r="1397" spans="1:6" x14ac:dyDescent="0.25">
      <c r="A1397">
        <v>1396</v>
      </c>
      <c r="B1397" s="2">
        <v>1</v>
      </c>
      <c r="C1397" s="5">
        <v>2</v>
      </c>
    </row>
    <row r="1398" spans="1:6" x14ac:dyDescent="0.25">
      <c r="A1398">
        <v>1397</v>
      </c>
      <c r="B1398" s="2">
        <v>1</v>
      </c>
      <c r="C1398" s="5">
        <v>2</v>
      </c>
    </row>
    <row r="1399" spans="1:6" x14ac:dyDescent="0.25">
      <c r="A1399">
        <v>1398</v>
      </c>
      <c r="B1399" s="2">
        <v>1</v>
      </c>
      <c r="C1399" s="5">
        <v>2</v>
      </c>
    </row>
    <row r="1400" spans="1:6" x14ac:dyDescent="0.25">
      <c r="A1400">
        <v>1399</v>
      </c>
      <c r="B1400" s="2">
        <v>1</v>
      </c>
      <c r="C1400" s="5">
        <v>2</v>
      </c>
    </row>
    <row r="1401" spans="1:6" x14ac:dyDescent="0.25">
      <c r="A1401">
        <v>1400</v>
      </c>
      <c r="B1401" s="2">
        <v>1</v>
      </c>
      <c r="C1401" s="5">
        <v>2</v>
      </c>
    </row>
    <row r="1402" spans="1:6" x14ac:dyDescent="0.25">
      <c r="A1402">
        <v>1401</v>
      </c>
      <c r="B1402" s="2">
        <v>1</v>
      </c>
    </row>
    <row r="1403" spans="1:6" x14ac:dyDescent="0.25">
      <c r="A1403">
        <v>1402</v>
      </c>
      <c r="B1403" s="2">
        <v>1</v>
      </c>
      <c r="F1403" t="s">
        <v>22</v>
      </c>
    </row>
    <row r="1404" spans="1:6" x14ac:dyDescent="0.25">
      <c r="A1404">
        <v>1403</v>
      </c>
    </row>
    <row r="1405" spans="1:6" x14ac:dyDescent="0.25">
      <c r="A1405">
        <v>1404</v>
      </c>
      <c r="F1405" t="s">
        <v>22</v>
      </c>
    </row>
    <row r="1406" spans="1:6" x14ac:dyDescent="0.25">
      <c r="A1406">
        <v>1405</v>
      </c>
      <c r="B1406" s="2">
        <v>1</v>
      </c>
    </row>
    <row r="1407" spans="1:6" x14ac:dyDescent="0.25">
      <c r="A1407">
        <v>1406</v>
      </c>
      <c r="B1407" s="2">
        <v>1</v>
      </c>
    </row>
    <row r="1408" spans="1:6" x14ac:dyDescent="0.25">
      <c r="A1408">
        <v>1407</v>
      </c>
      <c r="B1408" s="2">
        <v>1</v>
      </c>
      <c r="E1408" s="3">
        <v>4</v>
      </c>
    </row>
    <row r="1409" spans="1:5" x14ac:dyDescent="0.25">
      <c r="A1409">
        <v>1408</v>
      </c>
      <c r="B1409" s="2">
        <v>1</v>
      </c>
      <c r="E1409" s="3">
        <v>4</v>
      </c>
    </row>
    <row r="1410" spans="1:5" x14ac:dyDescent="0.25">
      <c r="A1410">
        <v>1409</v>
      </c>
      <c r="B1410" s="2">
        <v>1</v>
      </c>
      <c r="E1410" s="3">
        <v>4</v>
      </c>
    </row>
    <row r="1411" spans="1:5" x14ac:dyDescent="0.25">
      <c r="A1411">
        <v>1410</v>
      </c>
      <c r="B1411" s="2">
        <v>1</v>
      </c>
      <c r="E1411" s="3">
        <v>4</v>
      </c>
    </row>
    <row r="1412" spans="1:5" x14ac:dyDescent="0.25">
      <c r="A1412">
        <v>1411</v>
      </c>
      <c r="B1412" s="2">
        <v>1</v>
      </c>
      <c r="E1412" s="3">
        <v>4</v>
      </c>
    </row>
    <row r="1413" spans="1:5" x14ac:dyDescent="0.25">
      <c r="A1413">
        <v>1412</v>
      </c>
      <c r="B1413" s="2">
        <v>1</v>
      </c>
      <c r="E1413" s="3">
        <v>4</v>
      </c>
    </row>
    <row r="1414" spans="1:5" x14ac:dyDescent="0.25">
      <c r="A1414">
        <v>1413</v>
      </c>
      <c r="B1414" s="2">
        <v>1</v>
      </c>
      <c r="E1414" s="3">
        <v>4</v>
      </c>
    </row>
    <row r="1415" spans="1:5" x14ac:dyDescent="0.25">
      <c r="A1415">
        <v>1414</v>
      </c>
      <c r="B1415" s="2">
        <v>1</v>
      </c>
      <c r="E1415" s="3">
        <v>4</v>
      </c>
    </row>
    <row r="1416" spans="1:5" x14ac:dyDescent="0.25">
      <c r="A1416">
        <v>1415</v>
      </c>
      <c r="B1416" s="2">
        <v>1</v>
      </c>
      <c r="E1416" s="3">
        <v>4</v>
      </c>
    </row>
    <row r="1417" spans="1:5" x14ac:dyDescent="0.25">
      <c r="A1417">
        <v>1416</v>
      </c>
      <c r="B1417" s="2">
        <v>1</v>
      </c>
      <c r="E1417" s="3">
        <v>4</v>
      </c>
    </row>
    <row r="1418" spans="1:5" x14ac:dyDescent="0.25">
      <c r="A1418">
        <v>1417</v>
      </c>
      <c r="E1418" s="3">
        <v>4</v>
      </c>
    </row>
    <row r="1419" spans="1:5" x14ac:dyDescent="0.25">
      <c r="A1419">
        <v>1418</v>
      </c>
    </row>
    <row r="1420" spans="1:5" x14ac:dyDescent="0.25">
      <c r="A1420">
        <v>1419</v>
      </c>
      <c r="D1420" s="4">
        <v>3</v>
      </c>
    </row>
    <row r="1421" spans="1:5" x14ac:dyDescent="0.25">
      <c r="A1421">
        <v>1420</v>
      </c>
      <c r="C1421" s="5">
        <v>2</v>
      </c>
      <c r="D1421" s="4">
        <v>3</v>
      </c>
    </row>
    <row r="1422" spans="1:5" x14ac:dyDescent="0.25">
      <c r="A1422">
        <v>1421</v>
      </c>
      <c r="C1422" s="5">
        <v>2</v>
      </c>
      <c r="D1422" s="4">
        <v>3</v>
      </c>
    </row>
    <row r="1423" spans="1:5" x14ac:dyDescent="0.25">
      <c r="A1423">
        <v>1422</v>
      </c>
      <c r="C1423" s="5">
        <v>2</v>
      </c>
      <c r="D1423" s="4">
        <v>3</v>
      </c>
    </row>
    <row r="1424" spans="1:5" x14ac:dyDescent="0.25">
      <c r="A1424">
        <v>1423</v>
      </c>
      <c r="C1424" s="5">
        <v>2</v>
      </c>
      <c r="D1424" s="4">
        <v>3</v>
      </c>
    </row>
    <row r="1425" spans="1:5" x14ac:dyDescent="0.25">
      <c r="A1425">
        <v>1424</v>
      </c>
      <c r="C1425" s="5">
        <v>2</v>
      </c>
      <c r="D1425" s="4">
        <v>3</v>
      </c>
    </row>
    <row r="1426" spans="1:5" x14ac:dyDescent="0.25">
      <c r="A1426">
        <v>1425</v>
      </c>
      <c r="C1426" s="5">
        <v>2</v>
      </c>
      <c r="D1426" s="4">
        <v>3</v>
      </c>
    </row>
    <row r="1427" spans="1:5" x14ac:dyDescent="0.25">
      <c r="A1427">
        <v>1426</v>
      </c>
      <c r="C1427" s="5">
        <v>2</v>
      </c>
      <c r="D1427" s="4">
        <v>3</v>
      </c>
    </row>
    <row r="1428" spans="1:5" x14ac:dyDescent="0.25">
      <c r="A1428">
        <v>1427</v>
      </c>
      <c r="C1428" s="5">
        <v>2</v>
      </c>
      <c r="D1428" s="4">
        <v>3</v>
      </c>
    </row>
    <row r="1429" spans="1:5" x14ac:dyDescent="0.25">
      <c r="A1429">
        <v>1428</v>
      </c>
      <c r="C1429" s="5">
        <v>2</v>
      </c>
    </row>
    <row r="1430" spans="1:5" x14ac:dyDescent="0.25">
      <c r="A1430">
        <v>1429</v>
      </c>
      <c r="C1430" s="5">
        <v>2</v>
      </c>
    </row>
    <row r="1431" spans="1:5" x14ac:dyDescent="0.25">
      <c r="A1431">
        <v>1430</v>
      </c>
    </row>
    <row r="1432" spans="1:5" x14ac:dyDescent="0.25">
      <c r="A1432">
        <v>1431</v>
      </c>
    </row>
    <row r="1433" spans="1:5" x14ac:dyDescent="0.25">
      <c r="A1433">
        <v>1432</v>
      </c>
    </row>
    <row r="1434" spans="1:5" x14ac:dyDescent="0.25">
      <c r="A1434">
        <v>1433</v>
      </c>
      <c r="B1434" s="2">
        <v>1</v>
      </c>
    </row>
    <row r="1435" spans="1:5" x14ac:dyDescent="0.25">
      <c r="A1435">
        <v>1434</v>
      </c>
      <c r="B1435" s="2">
        <v>1</v>
      </c>
    </row>
    <row r="1436" spans="1:5" x14ac:dyDescent="0.25">
      <c r="A1436">
        <v>1435</v>
      </c>
      <c r="B1436" s="2">
        <v>1</v>
      </c>
      <c r="E1436" s="3">
        <v>4</v>
      </c>
    </row>
    <row r="1437" spans="1:5" x14ac:dyDescent="0.25">
      <c r="A1437">
        <v>1436</v>
      </c>
      <c r="B1437" s="2">
        <v>1</v>
      </c>
      <c r="E1437" s="3">
        <v>4</v>
      </c>
    </row>
    <row r="1438" spans="1:5" x14ac:dyDescent="0.25">
      <c r="A1438">
        <v>1437</v>
      </c>
      <c r="B1438" s="2">
        <v>1</v>
      </c>
      <c r="E1438" s="3">
        <v>4</v>
      </c>
    </row>
    <row r="1439" spans="1:5" x14ac:dyDescent="0.25">
      <c r="A1439">
        <v>1438</v>
      </c>
      <c r="B1439" s="2">
        <v>1</v>
      </c>
      <c r="E1439" s="3">
        <v>4</v>
      </c>
    </row>
    <row r="1440" spans="1:5" x14ac:dyDescent="0.25">
      <c r="A1440">
        <v>1439</v>
      </c>
      <c r="B1440" s="2">
        <v>1</v>
      </c>
      <c r="E1440" s="3">
        <v>4</v>
      </c>
    </row>
    <row r="1441" spans="1:5" x14ac:dyDescent="0.25">
      <c r="A1441">
        <v>1440</v>
      </c>
      <c r="B1441" s="2">
        <v>1</v>
      </c>
      <c r="E1441" s="3">
        <v>4</v>
      </c>
    </row>
    <row r="1442" spans="1:5" x14ac:dyDescent="0.25">
      <c r="A1442">
        <v>1441</v>
      </c>
      <c r="B1442" s="2">
        <v>1</v>
      </c>
      <c r="E1442" s="3">
        <v>4</v>
      </c>
    </row>
    <row r="1443" spans="1:5" x14ac:dyDescent="0.25">
      <c r="A1443">
        <v>1442</v>
      </c>
      <c r="D1443" s="4">
        <v>3</v>
      </c>
      <c r="E1443" s="3">
        <v>4</v>
      </c>
    </row>
    <row r="1444" spans="1:5" x14ac:dyDescent="0.25">
      <c r="A1444">
        <v>1443</v>
      </c>
      <c r="D1444" s="4">
        <v>3</v>
      </c>
      <c r="E1444" s="3">
        <v>4</v>
      </c>
    </row>
    <row r="1445" spans="1:5" x14ac:dyDescent="0.25">
      <c r="A1445">
        <v>1444</v>
      </c>
      <c r="D1445" s="4">
        <v>3</v>
      </c>
      <c r="E1445" s="3">
        <v>4</v>
      </c>
    </row>
    <row r="1446" spans="1:5" x14ac:dyDescent="0.25">
      <c r="A1446">
        <v>1445</v>
      </c>
      <c r="D1446" s="4">
        <v>3</v>
      </c>
    </row>
    <row r="1447" spans="1:5" x14ac:dyDescent="0.25">
      <c r="A1447">
        <v>1446</v>
      </c>
      <c r="D1447" s="4">
        <v>3</v>
      </c>
    </row>
    <row r="1448" spans="1:5" x14ac:dyDescent="0.25">
      <c r="A1448">
        <v>1447</v>
      </c>
      <c r="D1448" s="4">
        <v>3</v>
      </c>
    </row>
    <row r="1449" spans="1:5" x14ac:dyDescent="0.25">
      <c r="A1449">
        <v>1448</v>
      </c>
      <c r="C1449" s="5">
        <v>2</v>
      </c>
      <c r="D1449" s="4">
        <v>3</v>
      </c>
    </row>
    <row r="1450" spans="1:5" x14ac:dyDescent="0.25">
      <c r="A1450">
        <v>1449</v>
      </c>
      <c r="C1450" s="5">
        <v>2</v>
      </c>
      <c r="D1450" s="4">
        <v>3</v>
      </c>
    </row>
    <row r="1451" spans="1:5" x14ac:dyDescent="0.25">
      <c r="A1451">
        <v>1450</v>
      </c>
      <c r="C1451" s="5">
        <v>2</v>
      </c>
      <c r="D1451" s="4">
        <v>3</v>
      </c>
    </row>
    <row r="1452" spans="1:5" x14ac:dyDescent="0.25">
      <c r="A1452">
        <v>1451</v>
      </c>
      <c r="C1452" s="5">
        <v>2</v>
      </c>
    </row>
    <row r="1453" spans="1:5" x14ac:dyDescent="0.25">
      <c r="A1453">
        <v>1452</v>
      </c>
      <c r="C1453" s="5">
        <v>2</v>
      </c>
    </row>
    <row r="1454" spans="1:5" x14ac:dyDescent="0.25">
      <c r="A1454">
        <v>1453</v>
      </c>
      <c r="C1454" s="5">
        <v>2</v>
      </c>
    </row>
    <row r="1455" spans="1:5" x14ac:dyDescent="0.25">
      <c r="A1455">
        <v>1454</v>
      </c>
      <c r="C1455" s="5">
        <v>2</v>
      </c>
    </row>
    <row r="1456" spans="1:5" x14ac:dyDescent="0.25">
      <c r="A1456">
        <v>1455</v>
      </c>
      <c r="B1456" s="2">
        <v>1</v>
      </c>
      <c r="C1456" s="5">
        <v>2</v>
      </c>
    </row>
    <row r="1457" spans="1:5" x14ac:dyDescent="0.25">
      <c r="A1457">
        <v>1456</v>
      </c>
      <c r="B1457" s="2">
        <v>1</v>
      </c>
      <c r="C1457" s="5">
        <v>2</v>
      </c>
    </row>
    <row r="1458" spans="1:5" x14ac:dyDescent="0.25">
      <c r="A1458">
        <v>1457</v>
      </c>
      <c r="B1458" s="2">
        <v>1</v>
      </c>
    </row>
    <row r="1459" spans="1:5" x14ac:dyDescent="0.25">
      <c r="A1459">
        <v>1458</v>
      </c>
      <c r="B1459" s="2">
        <v>1</v>
      </c>
    </row>
    <row r="1460" spans="1:5" x14ac:dyDescent="0.25">
      <c r="A1460">
        <v>1459</v>
      </c>
      <c r="B1460" s="2">
        <v>1</v>
      </c>
    </row>
    <row r="1461" spans="1:5" x14ac:dyDescent="0.25">
      <c r="A1461">
        <v>1460</v>
      </c>
      <c r="B1461" s="2">
        <v>1</v>
      </c>
    </row>
    <row r="1462" spans="1:5" x14ac:dyDescent="0.25">
      <c r="A1462">
        <v>1461</v>
      </c>
      <c r="B1462" s="2">
        <v>1</v>
      </c>
    </row>
    <row r="1463" spans="1:5" x14ac:dyDescent="0.25">
      <c r="A1463">
        <v>1462</v>
      </c>
      <c r="B1463" s="2">
        <v>1</v>
      </c>
      <c r="E1463" s="3">
        <v>4</v>
      </c>
    </row>
    <row r="1464" spans="1:5" x14ac:dyDescent="0.25">
      <c r="A1464">
        <v>1463</v>
      </c>
      <c r="D1464" s="4">
        <v>3</v>
      </c>
      <c r="E1464" s="3">
        <v>4</v>
      </c>
    </row>
    <row r="1465" spans="1:5" x14ac:dyDescent="0.25">
      <c r="A1465">
        <v>1464</v>
      </c>
      <c r="D1465" s="4">
        <v>3</v>
      </c>
      <c r="E1465" s="3">
        <v>4</v>
      </c>
    </row>
    <row r="1466" spans="1:5" x14ac:dyDescent="0.25">
      <c r="A1466">
        <v>1465</v>
      </c>
      <c r="D1466" s="4">
        <v>3</v>
      </c>
      <c r="E1466" s="3">
        <v>4</v>
      </c>
    </row>
    <row r="1467" spans="1:5" x14ac:dyDescent="0.25">
      <c r="A1467">
        <v>1466</v>
      </c>
      <c r="D1467" s="4">
        <v>3</v>
      </c>
      <c r="E1467" s="3">
        <v>4</v>
      </c>
    </row>
    <row r="1468" spans="1:5" x14ac:dyDescent="0.25">
      <c r="A1468">
        <v>1467</v>
      </c>
      <c r="D1468" s="4">
        <v>3</v>
      </c>
      <c r="E1468" s="3">
        <v>4</v>
      </c>
    </row>
    <row r="1469" spans="1:5" x14ac:dyDescent="0.25">
      <c r="A1469">
        <v>1468</v>
      </c>
      <c r="D1469" s="4">
        <v>3</v>
      </c>
      <c r="E1469" s="3">
        <v>4</v>
      </c>
    </row>
    <row r="1470" spans="1:5" x14ac:dyDescent="0.25">
      <c r="A1470">
        <v>1469</v>
      </c>
      <c r="D1470" s="4">
        <v>3</v>
      </c>
      <c r="E1470" s="3">
        <v>4</v>
      </c>
    </row>
    <row r="1471" spans="1:5" x14ac:dyDescent="0.25">
      <c r="A1471">
        <v>1470</v>
      </c>
      <c r="D1471" s="4">
        <v>3</v>
      </c>
    </row>
    <row r="1472" spans="1:5" x14ac:dyDescent="0.25">
      <c r="A1472">
        <v>1471</v>
      </c>
      <c r="D1472" s="4">
        <v>3</v>
      </c>
    </row>
    <row r="1473" spans="1:5" x14ac:dyDescent="0.25">
      <c r="A1473">
        <v>1472</v>
      </c>
      <c r="C1473" s="5">
        <v>2</v>
      </c>
      <c r="D1473" s="4">
        <v>3</v>
      </c>
    </row>
    <row r="1474" spans="1:5" x14ac:dyDescent="0.25">
      <c r="A1474">
        <v>1473</v>
      </c>
      <c r="C1474" s="5">
        <v>2</v>
      </c>
    </row>
    <row r="1475" spans="1:5" x14ac:dyDescent="0.25">
      <c r="A1475">
        <v>1474</v>
      </c>
      <c r="C1475" s="5">
        <v>2</v>
      </c>
    </row>
    <row r="1476" spans="1:5" x14ac:dyDescent="0.25">
      <c r="A1476">
        <v>1475</v>
      </c>
      <c r="C1476" s="5">
        <v>2</v>
      </c>
    </row>
    <row r="1477" spans="1:5" x14ac:dyDescent="0.25">
      <c r="A1477">
        <v>1476</v>
      </c>
      <c r="C1477" s="5">
        <v>2</v>
      </c>
    </row>
    <row r="1478" spans="1:5" x14ac:dyDescent="0.25">
      <c r="A1478">
        <v>1477</v>
      </c>
      <c r="C1478" s="5">
        <v>2</v>
      </c>
    </row>
    <row r="1479" spans="1:5" x14ac:dyDescent="0.25">
      <c r="A1479">
        <v>1478</v>
      </c>
      <c r="C1479" s="5">
        <v>2</v>
      </c>
    </row>
    <row r="1480" spans="1:5" x14ac:dyDescent="0.25">
      <c r="A1480">
        <v>1479</v>
      </c>
      <c r="B1480" s="2">
        <v>1</v>
      </c>
      <c r="C1480" s="5">
        <v>2</v>
      </c>
    </row>
    <row r="1481" spans="1:5" x14ac:dyDescent="0.25">
      <c r="A1481">
        <v>1480</v>
      </c>
      <c r="B1481" s="2">
        <v>1</v>
      </c>
      <c r="C1481" s="5">
        <v>2</v>
      </c>
    </row>
    <row r="1482" spans="1:5" x14ac:dyDescent="0.25">
      <c r="A1482">
        <v>1481</v>
      </c>
      <c r="B1482" s="2">
        <v>1</v>
      </c>
    </row>
    <row r="1483" spans="1:5" x14ac:dyDescent="0.25">
      <c r="A1483">
        <v>1482</v>
      </c>
      <c r="B1483" s="2">
        <v>1</v>
      </c>
    </row>
    <row r="1484" spans="1:5" x14ac:dyDescent="0.25">
      <c r="A1484">
        <v>1483</v>
      </c>
      <c r="B1484" s="2">
        <v>1</v>
      </c>
    </row>
    <row r="1485" spans="1:5" x14ac:dyDescent="0.25">
      <c r="A1485">
        <v>1484</v>
      </c>
      <c r="B1485" s="2">
        <v>1</v>
      </c>
    </row>
    <row r="1486" spans="1:5" x14ac:dyDescent="0.25">
      <c r="A1486">
        <v>1485</v>
      </c>
      <c r="B1486" s="2">
        <v>1</v>
      </c>
    </row>
    <row r="1487" spans="1:5" x14ac:dyDescent="0.25">
      <c r="A1487">
        <v>1486</v>
      </c>
      <c r="D1487" s="4">
        <v>3</v>
      </c>
      <c r="E1487" s="3">
        <v>4</v>
      </c>
    </row>
    <row r="1488" spans="1:5" x14ac:dyDescent="0.25">
      <c r="A1488">
        <v>1487</v>
      </c>
      <c r="D1488" s="4">
        <v>3</v>
      </c>
      <c r="E1488" s="3">
        <v>4</v>
      </c>
    </row>
    <row r="1489" spans="1:5" x14ac:dyDescent="0.25">
      <c r="A1489">
        <v>1488</v>
      </c>
      <c r="D1489" s="4">
        <v>3</v>
      </c>
      <c r="E1489" s="3">
        <v>4</v>
      </c>
    </row>
    <row r="1490" spans="1:5" x14ac:dyDescent="0.25">
      <c r="A1490">
        <v>1489</v>
      </c>
      <c r="D1490" s="4">
        <v>3</v>
      </c>
      <c r="E1490" s="3">
        <v>4</v>
      </c>
    </row>
    <row r="1491" spans="1:5" x14ac:dyDescent="0.25">
      <c r="A1491">
        <v>1490</v>
      </c>
      <c r="D1491" s="4">
        <v>3</v>
      </c>
      <c r="E1491" s="3">
        <v>4</v>
      </c>
    </row>
    <row r="1492" spans="1:5" x14ac:dyDescent="0.25">
      <c r="A1492">
        <v>1491</v>
      </c>
      <c r="D1492" s="4">
        <v>3</v>
      </c>
      <c r="E1492" s="3">
        <v>4</v>
      </c>
    </row>
    <row r="1493" spans="1:5" x14ac:dyDescent="0.25">
      <c r="A1493">
        <v>1492</v>
      </c>
      <c r="D1493" s="4">
        <v>3</v>
      </c>
      <c r="E1493" s="3">
        <v>4</v>
      </c>
    </row>
    <row r="1494" spans="1:5" x14ac:dyDescent="0.25">
      <c r="A1494">
        <v>1493</v>
      </c>
      <c r="D1494" s="4">
        <v>3</v>
      </c>
      <c r="E1494" s="3">
        <v>4</v>
      </c>
    </row>
    <row r="1495" spans="1:5" x14ac:dyDescent="0.25">
      <c r="A1495">
        <v>1494</v>
      </c>
      <c r="D1495" s="4">
        <v>3</v>
      </c>
      <c r="E1495" s="3">
        <v>4</v>
      </c>
    </row>
    <row r="1496" spans="1:5" x14ac:dyDescent="0.25">
      <c r="A1496">
        <v>1495</v>
      </c>
    </row>
    <row r="1497" spans="1:5" x14ac:dyDescent="0.25">
      <c r="A1497">
        <v>1496</v>
      </c>
    </row>
    <row r="1498" spans="1:5" x14ac:dyDescent="0.25">
      <c r="A1498">
        <v>1497</v>
      </c>
    </row>
    <row r="1499" spans="1:5" x14ac:dyDescent="0.25">
      <c r="A1499">
        <v>1498</v>
      </c>
    </row>
    <row r="1500" spans="1:5" x14ac:dyDescent="0.25">
      <c r="A1500">
        <v>1499</v>
      </c>
      <c r="C1500" s="5">
        <v>2</v>
      </c>
    </row>
    <row r="1501" spans="1:5" x14ac:dyDescent="0.25">
      <c r="A1501">
        <v>1500</v>
      </c>
      <c r="C1501" s="5">
        <v>2</v>
      </c>
    </row>
    <row r="1502" spans="1:5" x14ac:dyDescent="0.25">
      <c r="A1502">
        <v>1501</v>
      </c>
      <c r="C1502" s="5">
        <v>2</v>
      </c>
    </row>
    <row r="1503" spans="1:5" x14ac:dyDescent="0.25">
      <c r="A1503">
        <v>1502</v>
      </c>
      <c r="C1503" s="5">
        <v>2</v>
      </c>
    </row>
    <row r="1504" spans="1:5" x14ac:dyDescent="0.25">
      <c r="A1504">
        <v>1503</v>
      </c>
      <c r="B1504" s="2">
        <v>1</v>
      </c>
      <c r="C1504" s="5">
        <v>2</v>
      </c>
    </row>
    <row r="1505" spans="1:5" x14ac:dyDescent="0.25">
      <c r="A1505">
        <v>1504</v>
      </c>
      <c r="B1505" s="2">
        <v>1</v>
      </c>
      <c r="C1505" s="5">
        <v>2</v>
      </c>
    </row>
    <row r="1506" spans="1:5" x14ac:dyDescent="0.25">
      <c r="A1506">
        <v>1505</v>
      </c>
      <c r="B1506" s="2">
        <v>1</v>
      </c>
      <c r="C1506" s="5">
        <v>2</v>
      </c>
    </row>
    <row r="1507" spans="1:5" x14ac:dyDescent="0.25">
      <c r="A1507">
        <v>1506</v>
      </c>
      <c r="B1507" s="2">
        <v>1</v>
      </c>
    </row>
    <row r="1508" spans="1:5" x14ac:dyDescent="0.25">
      <c r="A1508">
        <v>1507</v>
      </c>
      <c r="B1508" s="2">
        <v>1</v>
      </c>
    </row>
    <row r="1509" spans="1:5" x14ac:dyDescent="0.25">
      <c r="A1509">
        <v>1508</v>
      </c>
      <c r="B1509" s="2">
        <v>1</v>
      </c>
    </row>
    <row r="1510" spans="1:5" x14ac:dyDescent="0.25">
      <c r="A1510">
        <v>1509</v>
      </c>
      <c r="B1510" s="2">
        <v>1</v>
      </c>
    </row>
    <row r="1511" spans="1:5" x14ac:dyDescent="0.25">
      <c r="A1511">
        <v>1510</v>
      </c>
      <c r="D1511" s="4">
        <v>3</v>
      </c>
      <c r="E1511" s="3">
        <v>4</v>
      </c>
    </row>
    <row r="1512" spans="1:5" x14ac:dyDescent="0.25">
      <c r="A1512">
        <v>1511</v>
      </c>
      <c r="D1512" s="4">
        <v>3</v>
      </c>
      <c r="E1512" s="3">
        <v>4</v>
      </c>
    </row>
    <row r="1513" spans="1:5" x14ac:dyDescent="0.25">
      <c r="A1513">
        <v>1512</v>
      </c>
      <c r="D1513" s="4">
        <v>3</v>
      </c>
      <c r="E1513" s="3">
        <v>4</v>
      </c>
    </row>
    <row r="1514" spans="1:5" x14ac:dyDescent="0.25">
      <c r="A1514">
        <v>1513</v>
      </c>
      <c r="D1514" s="4">
        <v>3</v>
      </c>
      <c r="E1514" s="3">
        <v>4</v>
      </c>
    </row>
    <row r="1515" spans="1:5" x14ac:dyDescent="0.25">
      <c r="A1515">
        <v>1514</v>
      </c>
      <c r="D1515" s="4">
        <v>3</v>
      </c>
      <c r="E1515" s="3">
        <v>4</v>
      </c>
    </row>
    <row r="1516" spans="1:5" x14ac:dyDescent="0.25">
      <c r="A1516">
        <v>1515</v>
      </c>
      <c r="D1516" s="4">
        <v>3</v>
      </c>
      <c r="E1516" s="3">
        <v>4</v>
      </c>
    </row>
    <row r="1517" spans="1:5" x14ac:dyDescent="0.25">
      <c r="A1517">
        <v>1516</v>
      </c>
      <c r="D1517" s="4">
        <v>3</v>
      </c>
      <c r="E1517" s="3">
        <v>4</v>
      </c>
    </row>
    <row r="1518" spans="1:5" x14ac:dyDescent="0.25">
      <c r="A1518">
        <v>1517</v>
      </c>
      <c r="D1518" s="4">
        <v>3</v>
      </c>
      <c r="E1518" s="3">
        <v>4</v>
      </c>
    </row>
    <row r="1519" spans="1:5" x14ac:dyDescent="0.25">
      <c r="A1519">
        <v>1518</v>
      </c>
      <c r="D1519" s="4">
        <v>3</v>
      </c>
      <c r="E1519" s="3">
        <v>4</v>
      </c>
    </row>
    <row r="1520" spans="1:5" x14ac:dyDescent="0.25">
      <c r="A1520">
        <v>1519</v>
      </c>
    </row>
    <row r="1521" spans="1:5" x14ac:dyDescent="0.25">
      <c r="A1521">
        <v>1520</v>
      </c>
    </row>
    <row r="1522" spans="1:5" x14ac:dyDescent="0.25">
      <c r="A1522">
        <v>1521</v>
      </c>
    </row>
    <row r="1523" spans="1:5" x14ac:dyDescent="0.25">
      <c r="A1523">
        <v>1522</v>
      </c>
      <c r="C1523" s="5">
        <v>2</v>
      </c>
    </row>
    <row r="1524" spans="1:5" x14ac:dyDescent="0.25">
      <c r="A1524">
        <v>1523</v>
      </c>
      <c r="C1524" s="5">
        <v>2</v>
      </c>
    </row>
    <row r="1525" spans="1:5" x14ac:dyDescent="0.25">
      <c r="A1525">
        <v>1524</v>
      </c>
      <c r="C1525" s="5">
        <v>2</v>
      </c>
    </row>
    <row r="1526" spans="1:5" x14ac:dyDescent="0.25">
      <c r="A1526">
        <v>1525</v>
      </c>
      <c r="C1526" s="5">
        <v>2</v>
      </c>
    </row>
    <row r="1527" spans="1:5" x14ac:dyDescent="0.25">
      <c r="A1527">
        <v>1526</v>
      </c>
      <c r="B1527" s="2">
        <v>1</v>
      </c>
      <c r="C1527" s="5">
        <v>2</v>
      </c>
    </row>
    <row r="1528" spans="1:5" x14ac:dyDescent="0.25">
      <c r="A1528">
        <v>1527</v>
      </c>
      <c r="B1528" s="2">
        <v>1</v>
      </c>
      <c r="C1528" s="5">
        <v>2</v>
      </c>
    </row>
    <row r="1529" spans="1:5" x14ac:dyDescent="0.25">
      <c r="A1529">
        <v>1528</v>
      </c>
      <c r="B1529" s="2">
        <v>1</v>
      </c>
      <c r="C1529" s="5">
        <v>2</v>
      </c>
    </row>
    <row r="1530" spans="1:5" x14ac:dyDescent="0.25">
      <c r="A1530">
        <v>1529</v>
      </c>
      <c r="B1530" s="2">
        <v>1</v>
      </c>
      <c r="C1530" s="5">
        <v>2</v>
      </c>
    </row>
    <row r="1531" spans="1:5" x14ac:dyDescent="0.25">
      <c r="A1531">
        <v>1530</v>
      </c>
      <c r="B1531" s="2">
        <v>1</v>
      </c>
    </row>
    <row r="1532" spans="1:5" x14ac:dyDescent="0.25">
      <c r="A1532">
        <v>1531</v>
      </c>
      <c r="B1532" s="2">
        <v>1</v>
      </c>
    </row>
    <row r="1533" spans="1:5" x14ac:dyDescent="0.25">
      <c r="A1533">
        <v>1532</v>
      </c>
      <c r="B1533" s="2">
        <v>1</v>
      </c>
    </row>
    <row r="1534" spans="1:5" x14ac:dyDescent="0.25">
      <c r="A1534">
        <v>1533</v>
      </c>
    </row>
    <row r="1535" spans="1:5" x14ac:dyDescent="0.25">
      <c r="A1535">
        <v>1534</v>
      </c>
      <c r="D1535" s="4">
        <v>3</v>
      </c>
      <c r="E1535" s="3">
        <v>4</v>
      </c>
    </row>
    <row r="1536" spans="1:5" x14ac:dyDescent="0.25">
      <c r="A1536">
        <v>1535</v>
      </c>
      <c r="D1536" s="4">
        <v>3</v>
      </c>
      <c r="E1536" s="3">
        <v>4</v>
      </c>
    </row>
    <row r="1537" spans="1:5" x14ac:dyDescent="0.25">
      <c r="A1537">
        <v>1536</v>
      </c>
      <c r="D1537" s="4">
        <v>3</v>
      </c>
      <c r="E1537" s="3">
        <v>4</v>
      </c>
    </row>
    <row r="1538" spans="1:5" x14ac:dyDescent="0.25">
      <c r="A1538">
        <v>1537</v>
      </c>
      <c r="D1538" s="4">
        <v>3</v>
      </c>
      <c r="E1538" s="3">
        <v>4</v>
      </c>
    </row>
    <row r="1539" spans="1:5" x14ac:dyDescent="0.25">
      <c r="A1539">
        <v>1538</v>
      </c>
      <c r="D1539" s="4">
        <v>3</v>
      </c>
      <c r="E1539" s="3">
        <v>4</v>
      </c>
    </row>
    <row r="1540" spans="1:5" x14ac:dyDescent="0.25">
      <c r="A1540">
        <v>1539</v>
      </c>
      <c r="D1540" s="4">
        <v>3</v>
      </c>
      <c r="E1540" s="3">
        <v>4</v>
      </c>
    </row>
    <row r="1541" spans="1:5" x14ac:dyDescent="0.25">
      <c r="A1541">
        <v>1540</v>
      </c>
      <c r="D1541" s="4">
        <v>3</v>
      </c>
      <c r="E1541" s="3">
        <v>4</v>
      </c>
    </row>
    <row r="1542" spans="1:5" x14ac:dyDescent="0.25">
      <c r="A1542">
        <v>1541</v>
      </c>
      <c r="D1542" s="4">
        <v>3</v>
      </c>
      <c r="E1542" s="3">
        <v>4</v>
      </c>
    </row>
    <row r="1543" spans="1:5" x14ac:dyDescent="0.25">
      <c r="A1543">
        <v>1542</v>
      </c>
    </row>
    <row r="1544" spans="1:5" x14ac:dyDescent="0.25">
      <c r="A1544">
        <v>1543</v>
      </c>
      <c r="C1544" s="5">
        <v>2</v>
      </c>
    </row>
    <row r="1545" spans="1:5" x14ac:dyDescent="0.25">
      <c r="A1545">
        <v>1544</v>
      </c>
      <c r="C1545" s="5">
        <v>2</v>
      </c>
    </row>
    <row r="1546" spans="1:5" x14ac:dyDescent="0.25">
      <c r="A1546">
        <v>1545</v>
      </c>
      <c r="C1546" s="5">
        <v>2</v>
      </c>
    </row>
    <row r="1547" spans="1:5" x14ac:dyDescent="0.25">
      <c r="A1547">
        <v>1546</v>
      </c>
      <c r="C1547" s="5">
        <v>2</v>
      </c>
    </row>
    <row r="1548" spans="1:5" x14ac:dyDescent="0.25">
      <c r="A1548">
        <v>1547</v>
      </c>
      <c r="B1548" s="2">
        <v>1</v>
      </c>
      <c r="C1548" s="5">
        <v>2</v>
      </c>
    </row>
    <row r="1549" spans="1:5" x14ac:dyDescent="0.25">
      <c r="A1549">
        <v>1548</v>
      </c>
      <c r="B1549" s="2">
        <v>1</v>
      </c>
      <c r="C1549" s="5">
        <v>2</v>
      </c>
    </row>
    <row r="1550" spans="1:5" x14ac:dyDescent="0.25">
      <c r="A1550">
        <v>1549</v>
      </c>
      <c r="B1550" s="2">
        <v>1</v>
      </c>
      <c r="C1550" s="5">
        <v>2</v>
      </c>
    </row>
    <row r="1551" spans="1:5" x14ac:dyDescent="0.25">
      <c r="A1551">
        <v>1550</v>
      </c>
      <c r="B1551" s="2">
        <v>1</v>
      </c>
      <c r="C1551" s="5">
        <v>2</v>
      </c>
    </row>
    <row r="1552" spans="1:5" x14ac:dyDescent="0.25">
      <c r="A1552">
        <v>1551</v>
      </c>
      <c r="B1552" s="2">
        <v>1</v>
      </c>
    </row>
    <row r="1553" spans="1:5" x14ac:dyDescent="0.25">
      <c r="A1553">
        <v>1552</v>
      </c>
      <c r="B1553" s="2">
        <v>1</v>
      </c>
    </row>
    <row r="1554" spans="1:5" x14ac:dyDescent="0.25">
      <c r="A1554">
        <v>1553</v>
      </c>
      <c r="B1554" s="2">
        <v>1</v>
      </c>
    </row>
    <row r="1555" spans="1:5" x14ac:dyDescent="0.25">
      <c r="A1555">
        <v>1554</v>
      </c>
      <c r="B1555" s="2">
        <v>1</v>
      </c>
    </row>
    <row r="1556" spans="1:5" x14ac:dyDescent="0.25">
      <c r="A1556">
        <v>1555</v>
      </c>
    </row>
    <row r="1557" spans="1:5" x14ac:dyDescent="0.25">
      <c r="A1557">
        <v>1556</v>
      </c>
      <c r="D1557" s="4">
        <v>3</v>
      </c>
      <c r="E1557" s="3">
        <v>4</v>
      </c>
    </row>
    <row r="1558" spans="1:5" x14ac:dyDescent="0.25">
      <c r="A1558">
        <v>1557</v>
      </c>
      <c r="D1558" s="4">
        <v>3</v>
      </c>
      <c r="E1558" s="3">
        <v>4</v>
      </c>
    </row>
    <row r="1559" spans="1:5" x14ac:dyDescent="0.25">
      <c r="A1559">
        <v>1558</v>
      </c>
      <c r="D1559" s="4">
        <v>3</v>
      </c>
      <c r="E1559" s="3">
        <v>4</v>
      </c>
    </row>
    <row r="1560" spans="1:5" x14ac:dyDescent="0.25">
      <c r="A1560">
        <v>1559</v>
      </c>
      <c r="D1560" s="4">
        <v>3</v>
      </c>
      <c r="E1560" s="3">
        <v>4</v>
      </c>
    </row>
    <row r="1561" spans="1:5" x14ac:dyDescent="0.25">
      <c r="A1561">
        <v>1560</v>
      </c>
      <c r="D1561" s="4">
        <v>3</v>
      </c>
      <c r="E1561" s="3">
        <v>4</v>
      </c>
    </row>
    <row r="1562" spans="1:5" x14ac:dyDescent="0.25">
      <c r="A1562">
        <v>1561</v>
      </c>
      <c r="D1562" s="4">
        <v>3</v>
      </c>
      <c r="E1562" s="3">
        <v>4</v>
      </c>
    </row>
    <row r="1563" spans="1:5" x14ac:dyDescent="0.25">
      <c r="A1563">
        <v>1562</v>
      </c>
      <c r="D1563" s="4">
        <v>3</v>
      </c>
      <c r="E1563" s="3">
        <v>4</v>
      </c>
    </row>
    <row r="1564" spans="1:5" x14ac:dyDescent="0.25">
      <c r="A1564">
        <v>1563</v>
      </c>
      <c r="C1564" s="5">
        <v>2</v>
      </c>
      <c r="D1564" s="4">
        <v>3</v>
      </c>
      <c r="E1564" s="3">
        <v>4</v>
      </c>
    </row>
    <row r="1565" spans="1:5" x14ac:dyDescent="0.25">
      <c r="A1565">
        <v>1564</v>
      </c>
      <c r="C1565" s="5">
        <v>2</v>
      </c>
      <c r="D1565" s="4">
        <v>3</v>
      </c>
      <c r="E1565" s="3">
        <v>4</v>
      </c>
    </row>
    <row r="1566" spans="1:5" x14ac:dyDescent="0.25">
      <c r="A1566">
        <v>1565</v>
      </c>
      <c r="C1566" s="5">
        <v>2</v>
      </c>
    </row>
    <row r="1567" spans="1:5" x14ac:dyDescent="0.25">
      <c r="A1567">
        <v>1566</v>
      </c>
      <c r="C1567" s="5">
        <v>2</v>
      </c>
    </row>
    <row r="1568" spans="1:5" x14ac:dyDescent="0.25">
      <c r="A1568">
        <v>1567</v>
      </c>
      <c r="C1568" s="5">
        <v>2</v>
      </c>
    </row>
    <row r="1569" spans="1:5" x14ac:dyDescent="0.25">
      <c r="A1569">
        <v>1568</v>
      </c>
      <c r="C1569" s="5">
        <v>2</v>
      </c>
    </row>
    <row r="1570" spans="1:5" x14ac:dyDescent="0.25">
      <c r="A1570">
        <v>1569</v>
      </c>
      <c r="C1570" s="5">
        <v>2</v>
      </c>
    </row>
    <row r="1571" spans="1:5" x14ac:dyDescent="0.25">
      <c r="A1571">
        <v>1570</v>
      </c>
      <c r="B1571" s="2">
        <v>1</v>
      </c>
      <c r="C1571" s="5">
        <v>2</v>
      </c>
    </row>
    <row r="1572" spans="1:5" x14ac:dyDescent="0.25">
      <c r="A1572">
        <v>1571</v>
      </c>
      <c r="B1572" s="2">
        <v>1</v>
      </c>
      <c r="C1572" s="5">
        <v>2</v>
      </c>
    </row>
    <row r="1573" spans="1:5" x14ac:dyDescent="0.25">
      <c r="A1573">
        <v>1572</v>
      </c>
      <c r="B1573" s="2">
        <v>1</v>
      </c>
      <c r="C1573" s="5">
        <v>2</v>
      </c>
    </row>
    <row r="1574" spans="1:5" x14ac:dyDescent="0.25">
      <c r="A1574">
        <v>1573</v>
      </c>
      <c r="B1574" s="2">
        <v>1</v>
      </c>
    </row>
    <row r="1575" spans="1:5" x14ac:dyDescent="0.25">
      <c r="A1575">
        <v>1574</v>
      </c>
      <c r="B1575" s="2">
        <v>1</v>
      </c>
    </row>
    <row r="1576" spans="1:5" x14ac:dyDescent="0.25">
      <c r="A1576">
        <v>1575</v>
      </c>
      <c r="B1576" s="2">
        <v>1</v>
      </c>
    </row>
    <row r="1577" spans="1:5" x14ac:dyDescent="0.25">
      <c r="A1577">
        <v>1576</v>
      </c>
      <c r="B1577" s="2">
        <v>1</v>
      </c>
    </row>
    <row r="1578" spans="1:5" x14ac:dyDescent="0.25">
      <c r="A1578">
        <v>1577</v>
      </c>
      <c r="B1578" s="2">
        <v>1</v>
      </c>
    </row>
    <row r="1579" spans="1:5" x14ac:dyDescent="0.25">
      <c r="A1579">
        <v>1578</v>
      </c>
      <c r="B1579" s="2">
        <v>1</v>
      </c>
    </row>
    <row r="1580" spans="1:5" x14ac:dyDescent="0.25">
      <c r="A1580">
        <v>1579</v>
      </c>
    </row>
    <row r="1581" spans="1:5" x14ac:dyDescent="0.25">
      <c r="A1581">
        <v>1580</v>
      </c>
    </row>
    <row r="1582" spans="1:5" x14ac:dyDescent="0.25">
      <c r="A1582">
        <v>1581</v>
      </c>
      <c r="D1582" s="4">
        <v>3</v>
      </c>
      <c r="E1582" s="3">
        <v>4</v>
      </c>
    </row>
    <row r="1583" spans="1:5" x14ac:dyDescent="0.25">
      <c r="A1583">
        <v>1582</v>
      </c>
      <c r="D1583" s="4">
        <v>3</v>
      </c>
      <c r="E1583" s="3">
        <v>4</v>
      </c>
    </row>
    <row r="1584" spans="1:5" x14ac:dyDescent="0.25">
      <c r="A1584">
        <v>1583</v>
      </c>
      <c r="D1584" s="4">
        <v>3</v>
      </c>
      <c r="E1584" s="3">
        <v>4</v>
      </c>
    </row>
    <row r="1585" spans="1:6" x14ac:dyDescent="0.25">
      <c r="A1585">
        <v>1584</v>
      </c>
      <c r="D1585" s="4">
        <v>3</v>
      </c>
      <c r="E1585" s="3">
        <v>4</v>
      </c>
    </row>
    <row r="1586" spans="1:6" x14ac:dyDescent="0.25">
      <c r="A1586">
        <v>1585</v>
      </c>
      <c r="D1586" s="4">
        <v>3</v>
      </c>
      <c r="E1586" s="3">
        <v>4</v>
      </c>
    </row>
    <row r="1587" spans="1:6" x14ac:dyDescent="0.25">
      <c r="A1587">
        <v>1586</v>
      </c>
      <c r="C1587" s="5">
        <v>2</v>
      </c>
      <c r="D1587" s="4">
        <v>3</v>
      </c>
      <c r="E1587" s="3">
        <v>4</v>
      </c>
    </row>
    <row r="1588" spans="1:6" x14ac:dyDescent="0.25">
      <c r="A1588">
        <v>1587</v>
      </c>
      <c r="C1588" s="5">
        <v>2</v>
      </c>
      <c r="D1588" s="4">
        <v>3</v>
      </c>
      <c r="E1588" s="3">
        <v>4</v>
      </c>
    </row>
    <row r="1589" spans="1:6" x14ac:dyDescent="0.25">
      <c r="A1589">
        <v>1588</v>
      </c>
      <c r="C1589" s="5">
        <v>2</v>
      </c>
      <c r="D1589" s="4">
        <v>3</v>
      </c>
      <c r="E1589" s="3">
        <v>4</v>
      </c>
    </row>
    <row r="1590" spans="1:6" x14ac:dyDescent="0.25">
      <c r="A1590">
        <v>1589</v>
      </c>
      <c r="C1590" s="5">
        <v>2</v>
      </c>
      <c r="D1590" s="4">
        <v>3</v>
      </c>
      <c r="E1590" s="3">
        <v>4</v>
      </c>
    </row>
    <row r="1591" spans="1:6" x14ac:dyDescent="0.25">
      <c r="A1591">
        <v>1590</v>
      </c>
      <c r="C1591" s="5">
        <v>2</v>
      </c>
      <c r="D1591" s="4">
        <v>3</v>
      </c>
      <c r="E1591" s="3">
        <v>4</v>
      </c>
    </row>
    <row r="1592" spans="1:6" x14ac:dyDescent="0.25">
      <c r="A1592">
        <v>1591</v>
      </c>
      <c r="C1592" s="5">
        <v>2</v>
      </c>
      <c r="D1592" s="4">
        <v>3</v>
      </c>
      <c r="E1592" s="3">
        <v>4</v>
      </c>
    </row>
    <row r="1593" spans="1:6" x14ac:dyDescent="0.25">
      <c r="A1593">
        <v>1592</v>
      </c>
      <c r="B1593" s="2">
        <v>1</v>
      </c>
      <c r="C1593" s="5">
        <v>2</v>
      </c>
      <c r="D1593" s="4">
        <v>3</v>
      </c>
    </row>
    <row r="1594" spans="1:6" x14ac:dyDescent="0.25">
      <c r="A1594">
        <v>1593</v>
      </c>
      <c r="B1594" s="2">
        <v>1</v>
      </c>
      <c r="C1594" s="5">
        <v>2</v>
      </c>
      <c r="D1594" s="4">
        <v>3</v>
      </c>
    </row>
    <row r="1595" spans="1:6" x14ac:dyDescent="0.25">
      <c r="A1595">
        <v>1594</v>
      </c>
      <c r="B1595" s="2">
        <v>1</v>
      </c>
      <c r="C1595" s="5">
        <v>2</v>
      </c>
    </row>
    <row r="1596" spans="1:6" x14ac:dyDescent="0.25">
      <c r="A1596">
        <v>1595</v>
      </c>
      <c r="B1596" s="2">
        <v>1</v>
      </c>
      <c r="C1596" s="5">
        <v>2</v>
      </c>
      <c r="F1596" t="s">
        <v>22</v>
      </c>
    </row>
    <row r="1597" spans="1:6" x14ac:dyDescent="0.25">
      <c r="A1597">
        <v>1596</v>
      </c>
    </row>
    <row r="1598" spans="1:6" x14ac:dyDescent="0.25">
      <c r="A1598">
        <v>1597</v>
      </c>
      <c r="F1598" t="s">
        <v>22</v>
      </c>
    </row>
    <row r="1599" spans="1:6" x14ac:dyDescent="0.25">
      <c r="A1599">
        <v>1598</v>
      </c>
      <c r="B1599" s="2">
        <v>1</v>
      </c>
    </row>
    <row r="1600" spans="1:6" x14ac:dyDescent="0.25">
      <c r="A1600">
        <v>1599</v>
      </c>
      <c r="B1600" s="2">
        <v>1</v>
      </c>
    </row>
    <row r="1601" spans="1:5" x14ac:dyDescent="0.25">
      <c r="A1601">
        <v>1600</v>
      </c>
      <c r="B1601" s="2">
        <v>1</v>
      </c>
    </row>
    <row r="1602" spans="1:5" x14ac:dyDescent="0.25">
      <c r="A1602">
        <v>1601</v>
      </c>
      <c r="B1602" s="2">
        <v>1</v>
      </c>
      <c r="E1602" s="3">
        <v>4</v>
      </c>
    </row>
    <row r="1603" spans="1:5" x14ac:dyDescent="0.25">
      <c r="A1603">
        <v>1602</v>
      </c>
      <c r="B1603" s="2">
        <v>1</v>
      </c>
      <c r="E1603" s="3">
        <v>4</v>
      </c>
    </row>
    <row r="1604" spans="1:5" x14ac:dyDescent="0.25">
      <c r="A1604">
        <v>1603</v>
      </c>
      <c r="B1604" s="2">
        <v>1</v>
      </c>
      <c r="E1604" s="3">
        <v>4</v>
      </c>
    </row>
    <row r="1605" spans="1:5" x14ac:dyDescent="0.25">
      <c r="A1605">
        <v>1604</v>
      </c>
      <c r="B1605" s="2">
        <v>1</v>
      </c>
      <c r="E1605" s="3">
        <v>4</v>
      </c>
    </row>
    <row r="1606" spans="1:5" x14ac:dyDescent="0.25">
      <c r="A1606">
        <v>1605</v>
      </c>
      <c r="B1606" s="2">
        <v>1</v>
      </c>
      <c r="E1606" s="3">
        <v>4</v>
      </c>
    </row>
    <row r="1607" spans="1:5" x14ac:dyDescent="0.25">
      <c r="A1607">
        <v>1606</v>
      </c>
      <c r="B1607" s="2">
        <v>1</v>
      </c>
      <c r="E1607" s="3">
        <v>4</v>
      </c>
    </row>
    <row r="1608" spans="1:5" x14ac:dyDescent="0.25">
      <c r="A1608">
        <v>1607</v>
      </c>
      <c r="B1608" s="2">
        <v>1</v>
      </c>
      <c r="D1608" s="4">
        <v>3</v>
      </c>
      <c r="E1608" s="3">
        <v>4</v>
      </c>
    </row>
    <row r="1609" spans="1:5" x14ac:dyDescent="0.25">
      <c r="A1609">
        <v>1608</v>
      </c>
      <c r="D1609" s="4">
        <v>3</v>
      </c>
      <c r="E1609" s="3">
        <v>4</v>
      </c>
    </row>
    <row r="1610" spans="1:5" x14ac:dyDescent="0.25">
      <c r="A1610">
        <v>1609</v>
      </c>
      <c r="D1610" s="4">
        <v>3</v>
      </c>
      <c r="E1610" s="3">
        <v>4</v>
      </c>
    </row>
    <row r="1611" spans="1:5" x14ac:dyDescent="0.25">
      <c r="A1611">
        <v>1610</v>
      </c>
      <c r="D1611" s="4">
        <v>3</v>
      </c>
      <c r="E1611" s="3">
        <v>4</v>
      </c>
    </row>
    <row r="1612" spans="1:5" x14ac:dyDescent="0.25">
      <c r="A1612">
        <v>1611</v>
      </c>
      <c r="D1612" s="4">
        <v>3</v>
      </c>
      <c r="E1612" s="3">
        <v>4</v>
      </c>
    </row>
    <row r="1613" spans="1:5" x14ac:dyDescent="0.25">
      <c r="A1613">
        <v>1612</v>
      </c>
      <c r="D1613" s="4">
        <v>3</v>
      </c>
      <c r="E1613" s="3">
        <v>4</v>
      </c>
    </row>
    <row r="1614" spans="1:5" x14ac:dyDescent="0.25">
      <c r="A1614">
        <v>1613</v>
      </c>
      <c r="D1614" s="4">
        <v>3</v>
      </c>
      <c r="E1614" s="3">
        <v>4</v>
      </c>
    </row>
    <row r="1615" spans="1:5" x14ac:dyDescent="0.25">
      <c r="A1615">
        <v>1614</v>
      </c>
      <c r="C1615" s="5">
        <v>2</v>
      </c>
      <c r="D1615" s="4">
        <v>3</v>
      </c>
      <c r="E1615" s="3">
        <v>4</v>
      </c>
    </row>
    <row r="1616" spans="1:5" x14ac:dyDescent="0.25">
      <c r="A1616">
        <v>1615</v>
      </c>
      <c r="C1616" s="5">
        <v>2</v>
      </c>
      <c r="D1616" s="4">
        <v>3</v>
      </c>
    </row>
    <row r="1617" spans="1:5" x14ac:dyDescent="0.25">
      <c r="A1617">
        <v>1616</v>
      </c>
      <c r="C1617" s="5">
        <v>2</v>
      </c>
      <c r="D1617" s="4">
        <v>3</v>
      </c>
    </row>
    <row r="1618" spans="1:5" x14ac:dyDescent="0.25">
      <c r="A1618">
        <v>1617</v>
      </c>
      <c r="C1618" s="5">
        <v>2</v>
      </c>
      <c r="D1618" s="4">
        <v>3</v>
      </c>
    </row>
    <row r="1619" spans="1:5" x14ac:dyDescent="0.25">
      <c r="A1619">
        <v>1618</v>
      </c>
      <c r="C1619" s="5">
        <v>2</v>
      </c>
      <c r="D1619" s="4">
        <v>3</v>
      </c>
    </row>
    <row r="1620" spans="1:5" x14ac:dyDescent="0.25">
      <c r="A1620">
        <v>1619</v>
      </c>
      <c r="C1620" s="5">
        <v>2</v>
      </c>
      <c r="D1620" s="4">
        <v>3</v>
      </c>
    </row>
    <row r="1621" spans="1:5" x14ac:dyDescent="0.25">
      <c r="A1621">
        <v>1620</v>
      </c>
      <c r="C1621" s="5">
        <v>2</v>
      </c>
      <c r="D1621" s="4">
        <v>3</v>
      </c>
    </row>
    <row r="1622" spans="1:5" x14ac:dyDescent="0.25">
      <c r="A1622">
        <v>1621</v>
      </c>
      <c r="C1622" s="5">
        <v>2</v>
      </c>
    </row>
    <row r="1623" spans="1:5" x14ac:dyDescent="0.25">
      <c r="A1623">
        <v>1622</v>
      </c>
      <c r="C1623" s="5">
        <v>2</v>
      </c>
    </row>
    <row r="1624" spans="1:5" x14ac:dyDescent="0.25">
      <c r="A1624">
        <v>1623</v>
      </c>
      <c r="C1624" s="5">
        <v>2</v>
      </c>
    </row>
    <row r="1625" spans="1:5" x14ac:dyDescent="0.25">
      <c r="A1625">
        <v>1624</v>
      </c>
      <c r="C1625" s="5">
        <v>2</v>
      </c>
    </row>
    <row r="1626" spans="1:5" x14ac:dyDescent="0.25">
      <c r="A1626">
        <v>1625</v>
      </c>
    </row>
    <row r="1627" spans="1:5" x14ac:dyDescent="0.25">
      <c r="A1627">
        <v>1626</v>
      </c>
    </row>
    <row r="1628" spans="1:5" x14ac:dyDescent="0.25">
      <c r="A1628">
        <v>1627</v>
      </c>
      <c r="B1628" s="2">
        <v>1</v>
      </c>
    </row>
    <row r="1629" spans="1:5" x14ac:dyDescent="0.25">
      <c r="A1629">
        <v>1628</v>
      </c>
      <c r="B1629" s="2">
        <v>1</v>
      </c>
    </row>
    <row r="1630" spans="1:5" x14ac:dyDescent="0.25">
      <c r="A1630">
        <v>1629</v>
      </c>
      <c r="B1630" s="2">
        <v>1</v>
      </c>
      <c r="E1630" s="3">
        <v>4</v>
      </c>
    </row>
    <row r="1631" spans="1:5" x14ac:dyDescent="0.25">
      <c r="A1631">
        <v>1630</v>
      </c>
      <c r="B1631" s="2">
        <v>1</v>
      </c>
      <c r="E1631" s="3">
        <v>4</v>
      </c>
    </row>
    <row r="1632" spans="1:5" x14ac:dyDescent="0.25">
      <c r="A1632">
        <v>1631</v>
      </c>
      <c r="B1632" s="2">
        <v>1</v>
      </c>
      <c r="E1632" s="3">
        <v>4</v>
      </c>
    </row>
    <row r="1633" spans="1:5" x14ac:dyDescent="0.25">
      <c r="A1633">
        <v>1632</v>
      </c>
      <c r="B1633" s="2">
        <v>1</v>
      </c>
      <c r="E1633" s="3">
        <v>4</v>
      </c>
    </row>
    <row r="1634" spans="1:5" x14ac:dyDescent="0.25">
      <c r="A1634">
        <v>1633</v>
      </c>
      <c r="B1634" s="2">
        <v>1</v>
      </c>
      <c r="E1634" s="3">
        <v>4</v>
      </c>
    </row>
    <row r="1635" spans="1:5" x14ac:dyDescent="0.25">
      <c r="A1635">
        <v>1634</v>
      </c>
      <c r="B1635" s="2">
        <v>1</v>
      </c>
      <c r="E1635" s="3">
        <v>4</v>
      </c>
    </row>
    <row r="1636" spans="1:5" x14ac:dyDescent="0.25">
      <c r="A1636">
        <v>1635</v>
      </c>
      <c r="B1636" s="2">
        <v>1</v>
      </c>
      <c r="E1636" s="3">
        <v>4</v>
      </c>
    </row>
    <row r="1637" spans="1:5" x14ac:dyDescent="0.25">
      <c r="A1637">
        <v>1636</v>
      </c>
      <c r="D1637" s="4">
        <v>3</v>
      </c>
      <c r="E1637" s="3">
        <v>4</v>
      </c>
    </row>
    <row r="1638" spans="1:5" x14ac:dyDescent="0.25">
      <c r="A1638">
        <v>1637</v>
      </c>
      <c r="D1638" s="4">
        <v>3</v>
      </c>
      <c r="E1638" s="3">
        <v>4</v>
      </c>
    </row>
    <row r="1639" spans="1:5" x14ac:dyDescent="0.25">
      <c r="A1639">
        <v>1638</v>
      </c>
      <c r="D1639" s="4">
        <v>3</v>
      </c>
      <c r="E1639" s="3">
        <v>4</v>
      </c>
    </row>
    <row r="1640" spans="1:5" x14ac:dyDescent="0.25">
      <c r="A1640">
        <v>1639</v>
      </c>
      <c r="D1640" s="4">
        <v>3</v>
      </c>
      <c r="E1640" s="3">
        <v>4</v>
      </c>
    </row>
    <row r="1641" spans="1:5" x14ac:dyDescent="0.25">
      <c r="A1641">
        <v>1640</v>
      </c>
      <c r="D1641" s="4">
        <v>3</v>
      </c>
      <c r="E1641" s="3">
        <v>4</v>
      </c>
    </row>
    <row r="1642" spans="1:5" x14ac:dyDescent="0.25">
      <c r="A1642">
        <v>1641</v>
      </c>
      <c r="D1642" s="4">
        <v>3</v>
      </c>
    </row>
    <row r="1643" spans="1:5" x14ac:dyDescent="0.25">
      <c r="A1643">
        <v>1642</v>
      </c>
      <c r="D1643" s="4">
        <v>3</v>
      </c>
    </row>
    <row r="1644" spans="1:5" x14ac:dyDescent="0.25">
      <c r="A1644">
        <v>1643</v>
      </c>
      <c r="C1644" s="5">
        <v>2</v>
      </c>
      <c r="D1644" s="4">
        <v>3</v>
      </c>
    </row>
    <row r="1645" spans="1:5" x14ac:dyDescent="0.25">
      <c r="A1645">
        <v>1644</v>
      </c>
      <c r="C1645" s="5">
        <v>2</v>
      </c>
      <c r="D1645" s="4">
        <v>3</v>
      </c>
    </row>
    <row r="1646" spans="1:5" x14ac:dyDescent="0.25">
      <c r="A1646">
        <v>1645</v>
      </c>
      <c r="C1646" s="5">
        <v>2</v>
      </c>
      <c r="D1646" s="4">
        <v>3</v>
      </c>
    </row>
    <row r="1647" spans="1:5" x14ac:dyDescent="0.25">
      <c r="A1647">
        <v>1646</v>
      </c>
      <c r="C1647" s="5">
        <v>2</v>
      </c>
      <c r="D1647" s="4">
        <v>3</v>
      </c>
    </row>
    <row r="1648" spans="1:5" x14ac:dyDescent="0.25">
      <c r="A1648">
        <v>1647</v>
      </c>
      <c r="C1648" s="5">
        <v>2</v>
      </c>
      <c r="D1648" s="4">
        <v>3</v>
      </c>
    </row>
    <row r="1649" spans="1:5" x14ac:dyDescent="0.25">
      <c r="A1649">
        <v>1648</v>
      </c>
      <c r="C1649" s="5">
        <v>2</v>
      </c>
    </row>
    <row r="1650" spans="1:5" x14ac:dyDescent="0.25">
      <c r="A1650">
        <v>1649</v>
      </c>
      <c r="C1650" s="5">
        <v>2</v>
      </c>
    </row>
    <row r="1651" spans="1:5" x14ac:dyDescent="0.25">
      <c r="A1651">
        <v>1650</v>
      </c>
      <c r="C1651" s="5">
        <v>2</v>
      </c>
    </row>
    <row r="1652" spans="1:5" x14ac:dyDescent="0.25">
      <c r="A1652">
        <v>1651</v>
      </c>
      <c r="C1652" s="5">
        <v>2</v>
      </c>
    </row>
    <row r="1653" spans="1:5" x14ac:dyDescent="0.25">
      <c r="A1653">
        <v>1652</v>
      </c>
      <c r="C1653" s="5">
        <v>2</v>
      </c>
    </row>
    <row r="1654" spans="1:5" x14ac:dyDescent="0.25">
      <c r="A1654">
        <v>1653</v>
      </c>
      <c r="C1654" s="5">
        <v>2</v>
      </c>
    </row>
    <row r="1655" spans="1:5" x14ac:dyDescent="0.25">
      <c r="A1655">
        <v>1654</v>
      </c>
      <c r="B1655" s="2">
        <v>1</v>
      </c>
    </row>
    <row r="1656" spans="1:5" x14ac:dyDescent="0.25">
      <c r="A1656">
        <v>1655</v>
      </c>
      <c r="B1656" s="2">
        <v>1</v>
      </c>
    </row>
    <row r="1657" spans="1:5" x14ac:dyDescent="0.25">
      <c r="A1657">
        <v>1656</v>
      </c>
      <c r="B1657" s="2">
        <v>1</v>
      </c>
    </row>
    <row r="1658" spans="1:5" x14ac:dyDescent="0.25">
      <c r="A1658">
        <v>1657</v>
      </c>
      <c r="B1658" s="2">
        <v>1</v>
      </c>
    </row>
    <row r="1659" spans="1:5" x14ac:dyDescent="0.25">
      <c r="A1659">
        <v>1658</v>
      </c>
      <c r="B1659" s="2">
        <v>1</v>
      </c>
      <c r="E1659" s="3">
        <v>4</v>
      </c>
    </row>
    <row r="1660" spans="1:5" x14ac:dyDescent="0.25">
      <c r="A1660">
        <v>1659</v>
      </c>
      <c r="B1660" s="2">
        <v>1</v>
      </c>
      <c r="E1660" s="3">
        <v>4</v>
      </c>
    </row>
    <row r="1661" spans="1:5" x14ac:dyDescent="0.25">
      <c r="A1661">
        <v>1660</v>
      </c>
      <c r="B1661" s="2">
        <v>1</v>
      </c>
      <c r="E1661" s="3">
        <v>4</v>
      </c>
    </row>
    <row r="1662" spans="1:5" x14ac:dyDescent="0.25">
      <c r="A1662">
        <v>1661</v>
      </c>
      <c r="B1662" s="2">
        <v>1</v>
      </c>
      <c r="D1662" s="4">
        <v>3</v>
      </c>
      <c r="E1662" s="3">
        <v>4</v>
      </c>
    </row>
    <row r="1663" spans="1:5" x14ac:dyDescent="0.25">
      <c r="A1663">
        <v>1662</v>
      </c>
      <c r="B1663" s="2">
        <v>1</v>
      </c>
      <c r="D1663" s="4">
        <v>3</v>
      </c>
      <c r="E1663" s="3">
        <v>4</v>
      </c>
    </row>
    <row r="1664" spans="1:5" x14ac:dyDescent="0.25">
      <c r="A1664">
        <v>1663</v>
      </c>
      <c r="D1664" s="4">
        <v>3</v>
      </c>
      <c r="E1664" s="3">
        <v>4</v>
      </c>
    </row>
    <row r="1665" spans="1:5" x14ac:dyDescent="0.25">
      <c r="A1665">
        <v>1664</v>
      </c>
      <c r="D1665" s="4">
        <v>3</v>
      </c>
      <c r="E1665" s="3">
        <v>4</v>
      </c>
    </row>
    <row r="1666" spans="1:5" x14ac:dyDescent="0.25">
      <c r="A1666">
        <v>1665</v>
      </c>
      <c r="D1666" s="4">
        <v>3</v>
      </c>
      <c r="E1666" s="3">
        <v>4</v>
      </c>
    </row>
    <row r="1667" spans="1:5" x14ac:dyDescent="0.25">
      <c r="A1667">
        <v>1666</v>
      </c>
      <c r="D1667" s="4">
        <v>3</v>
      </c>
      <c r="E1667" s="3">
        <v>4</v>
      </c>
    </row>
    <row r="1668" spans="1:5" x14ac:dyDescent="0.25">
      <c r="A1668">
        <v>1667</v>
      </c>
      <c r="D1668" s="4">
        <v>3</v>
      </c>
      <c r="E1668" s="3">
        <v>4</v>
      </c>
    </row>
    <row r="1669" spans="1:5" x14ac:dyDescent="0.25">
      <c r="A1669">
        <v>1668</v>
      </c>
      <c r="D1669" s="4">
        <v>3</v>
      </c>
      <c r="E1669" s="3">
        <v>4</v>
      </c>
    </row>
    <row r="1670" spans="1:5" x14ac:dyDescent="0.25">
      <c r="A1670">
        <v>1669</v>
      </c>
      <c r="D1670" s="4">
        <v>3</v>
      </c>
    </row>
    <row r="1671" spans="1:5" x14ac:dyDescent="0.25">
      <c r="A1671">
        <v>1670</v>
      </c>
      <c r="D1671" s="4">
        <v>3</v>
      </c>
    </row>
    <row r="1672" spans="1:5" x14ac:dyDescent="0.25">
      <c r="A1672">
        <v>1671</v>
      </c>
      <c r="D1672" s="4">
        <v>3</v>
      </c>
    </row>
    <row r="1673" spans="1:5" x14ac:dyDescent="0.25">
      <c r="A1673">
        <v>1672</v>
      </c>
      <c r="D1673" s="4">
        <v>3</v>
      </c>
    </row>
    <row r="1674" spans="1:5" x14ac:dyDescent="0.25">
      <c r="A1674">
        <v>1673</v>
      </c>
    </row>
    <row r="1675" spans="1:5" x14ac:dyDescent="0.25">
      <c r="A1675">
        <v>1674</v>
      </c>
    </row>
    <row r="1676" spans="1:5" x14ac:dyDescent="0.25">
      <c r="A1676">
        <v>1675</v>
      </c>
    </row>
    <row r="1677" spans="1:5" x14ac:dyDescent="0.25">
      <c r="A1677">
        <v>1676</v>
      </c>
      <c r="C1677" s="5">
        <v>2</v>
      </c>
    </row>
    <row r="1678" spans="1:5" x14ac:dyDescent="0.25">
      <c r="A1678">
        <v>1677</v>
      </c>
      <c r="C1678" s="5">
        <v>2</v>
      </c>
    </row>
    <row r="1679" spans="1:5" x14ac:dyDescent="0.25">
      <c r="A1679">
        <v>1678</v>
      </c>
      <c r="C1679" s="5">
        <v>2</v>
      </c>
    </row>
    <row r="1680" spans="1:5" x14ac:dyDescent="0.25">
      <c r="A1680">
        <v>1679</v>
      </c>
      <c r="C1680" s="5">
        <v>2</v>
      </c>
    </row>
    <row r="1681" spans="1:5" x14ac:dyDescent="0.25">
      <c r="A1681">
        <v>1680</v>
      </c>
      <c r="C1681" s="5">
        <v>2</v>
      </c>
    </row>
    <row r="1682" spans="1:5" x14ac:dyDescent="0.25">
      <c r="A1682">
        <v>1681</v>
      </c>
      <c r="C1682" s="5">
        <v>2</v>
      </c>
    </row>
    <row r="1683" spans="1:5" x14ac:dyDescent="0.25">
      <c r="A1683">
        <v>1682</v>
      </c>
      <c r="C1683" s="5">
        <v>2</v>
      </c>
    </row>
    <row r="1684" spans="1:5" x14ac:dyDescent="0.25">
      <c r="A1684">
        <v>1683</v>
      </c>
      <c r="B1684" s="2">
        <v>1</v>
      </c>
      <c r="C1684" s="5">
        <v>2</v>
      </c>
    </row>
    <row r="1685" spans="1:5" x14ac:dyDescent="0.25">
      <c r="A1685">
        <v>1684</v>
      </c>
      <c r="B1685" s="2">
        <v>1</v>
      </c>
      <c r="C1685" s="5">
        <v>2</v>
      </c>
    </row>
    <row r="1686" spans="1:5" x14ac:dyDescent="0.25">
      <c r="A1686">
        <v>1685</v>
      </c>
      <c r="B1686" s="2">
        <v>1</v>
      </c>
      <c r="C1686" s="5">
        <v>2</v>
      </c>
    </row>
    <row r="1687" spans="1:5" x14ac:dyDescent="0.25">
      <c r="A1687">
        <v>1686</v>
      </c>
      <c r="B1687" s="2">
        <v>1</v>
      </c>
    </row>
    <row r="1688" spans="1:5" x14ac:dyDescent="0.25">
      <c r="A1688">
        <v>1687</v>
      </c>
      <c r="B1688" s="2">
        <v>1</v>
      </c>
      <c r="E1688" s="3">
        <v>4</v>
      </c>
    </row>
    <row r="1689" spans="1:5" x14ac:dyDescent="0.25">
      <c r="A1689">
        <v>1688</v>
      </c>
      <c r="B1689" s="2">
        <v>1</v>
      </c>
      <c r="E1689" s="3">
        <v>4</v>
      </c>
    </row>
    <row r="1690" spans="1:5" x14ac:dyDescent="0.25">
      <c r="A1690">
        <v>1689</v>
      </c>
      <c r="D1690" s="4">
        <v>3</v>
      </c>
      <c r="E1690" s="3">
        <v>4</v>
      </c>
    </row>
    <row r="1691" spans="1:5" x14ac:dyDescent="0.25">
      <c r="A1691">
        <v>1690</v>
      </c>
      <c r="D1691" s="4">
        <v>3</v>
      </c>
      <c r="E1691" s="3">
        <v>4</v>
      </c>
    </row>
    <row r="1692" spans="1:5" x14ac:dyDescent="0.25">
      <c r="A1692">
        <v>1691</v>
      </c>
      <c r="D1692" s="4">
        <v>3</v>
      </c>
      <c r="E1692" s="3">
        <v>4</v>
      </c>
    </row>
    <row r="1693" spans="1:5" x14ac:dyDescent="0.25">
      <c r="A1693">
        <v>1692</v>
      </c>
      <c r="D1693" s="4">
        <v>3</v>
      </c>
      <c r="E1693" s="3">
        <v>4</v>
      </c>
    </row>
    <row r="1694" spans="1:5" x14ac:dyDescent="0.25">
      <c r="A1694">
        <v>1693</v>
      </c>
      <c r="D1694" s="4">
        <v>3</v>
      </c>
      <c r="E1694" s="3">
        <v>4</v>
      </c>
    </row>
    <row r="1695" spans="1:5" x14ac:dyDescent="0.25">
      <c r="A1695">
        <v>1694</v>
      </c>
      <c r="D1695" s="4">
        <v>3</v>
      </c>
      <c r="E1695" s="3">
        <v>4</v>
      </c>
    </row>
    <row r="1696" spans="1:5" x14ac:dyDescent="0.25">
      <c r="A1696">
        <v>1695</v>
      </c>
      <c r="D1696" s="4">
        <v>3</v>
      </c>
      <c r="E1696" s="3">
        <v>4</v>
      </c>
    </row>
    <row r="1697" spans="1:5" x14ac:dyDescent="0.25">
      <c r="A1697">
        <v>1696</v>
      </c>
      <c r="D1697" s="4">
        <v>3</v>
      </c>
      <c r="E1697" s="3">
        <v>4</v>
      </c>
    </row>
    <row r="1698" spans="1:5" x14ac:dyDescent="0.25">
      <c r="A1698">
        <v>1697</v>
      </c>
      <c r="D1698" s="4">
        <v>3</v>
      </c>
    </row>
    <row r="1699" spans="1:5" x14ac:dyDescent="0.25">
      <c r="A1699">
        <v>1698</v>
      </c>
    </row>
    <row r="1700" spans="1:5" x14ac:dyDescent="0.25">
      <c r="A1700">
        <v>1699</v>
      </c>
    </row>
    <row r="1701" spans="1:5" x14ac:dyDescent="0.25">
      <c r="A1701">
        <v>1700</v>
      </c>
      <c r="C1701" s="5">
        <v>2</v>
      </c>
    </row>
    <row r="1702" spans="1:5" x14ac:dyDescent="0.25">
      <c r="A1702">
        <v>1701</v>
      </c>
      <c r="C1702" s="5">
        <v>2</v>
      </c>
    </row>
    <row r="1703" spans="1:5" x14ac:dyDescent="0.25">
      <c r="A1703">
        <v>1702</v>
      </c>
      <c r="C1703" s="5">
        <v>2</v>
      </c>
    </row>
    <row r="1704" spans="1:5" x14ac:dyDescent="0.25">
      <c r="A1704">
        <v>1703</v>
      </c>
      <c r="C1704" s="5">
        <v>2</v>
      </c>
    </row>
    <row r="1705" spans="1:5" x14ac:dyDescent="0.25">
      <c r="A1705">
        <v>1704</v>
      </c>
      <c r="C1705" s="5">
        <v>2</v>
      </c>
    </row>
    <row r="1706" spans="1:5" x14ac:dyDescent="0.25">
      <c r="A1706">
        <v>1705</v>
      </c>
      <c r="B1706" s="2">
        <v>1</v>
      </c>
      <c r="C1706" s="5">
        <v>2</v>
      </c>
    </row>
    <row r="1707" spans="1:5" x14ac:dyDescent="0.25">
      <c r="A1707">
        <v>1706</v>
      </c>
      <c r="B1707" s="2">
        <v>1</v>
      </c>
      <c r="C1707" s="5">
        <v>2</v>
      </c>
    </row>
    <row r="1708" spans="1:5" x14ac:dyDescent="0.25">
      <c r="A1708">
        <v>1707</v>
      </c>
      <c r="B1708" s="2">
        <v>1</v>
      </c>
      <c r="C1708" s="5">
        <v>2</v>
      </c>
    </row>
    <row r="1709" spans="1:5" x14ac:dyDescent="0.25">
      <c r="A1709">
        <v>1708</v>
      </c>
      <c r="B1709" s="2">
        <v>1</v>
      </c>
    </row>
    <row r="1710" spans="1:5" x14ac:dyDescent="0.25">
      <c r="A1710">
        <v>1709</v>
      </c>
      <c r="B1710" s="2">
        <v>1</v>
      </c>
    </row>
    <row r="1711" spans="1:5" x14ac:dyDescent="0.25">
      <c r="A1711">
        <v>1710</v>
      </c>
      <c r="B1711" s="2">
        <v>1</v>
      </c>
    </row>
    <row r="1712" spans="1:5" x14ac:dyDescent="0.25">
      <c r="A1712">
        <v>1711</v>
      </c>
      <c r="B1712" s="2">
        <v>1</v>
      </c>
    </row>
    <row r="1713" spans="1:5" x14ac:dyDescent="0.25">
      <c r="A1713">
        <v>1712</v>
      </c>
      <c r="D1713" s="4">
        <v>3</v>
      </c>
      <c r="E1713" s="3">
        <v>4</v>
      </c>
    </row>
    <row r="1714" spans="1:5" x14ac:dyDescent="0.25">
      <c r="A1714">
        <v>1713</v>
      </c>
      <c r="D1714" s="4">
        <v>3</v>
      </c>
      <c r="E1714" s="3">
        <v>4</v>
      </c>
    </row>
    <row r="1715" spans="1:5" x14ac:dyDescent="0.25">
      <c r="A1715">
        <v>1714</v>
      </c>
      <c r="D1715" s="4">
        <v>3</v>
      </c>
      <c r="E1715" s="3">
        <v>4</v>
      </c>
    </row>
    <row r="1716" spans="1:5" x14ac:dyDescent="0.25">
      <c r="A1716">
        <v>1715</v>
      </c>
      <c r="D1716" s="4">
        <v>3</v>
      </c>
      <c r="E1716" s="3">
        <v>4</v>
      </c>
    </row>
    <row r="1717" spans="1:5" x14ac:dyDescent="0.25">
      <c r="A1717">
        <v>1716</v>
      </c>
      <c r="D1717" s="4">
        <v>3</v>
      </c>
      <c r="E1717" s="3">
        <v>4</v>
      </c>
    </row>
    <row r="1718" spans="1:5" x14ac:dyDescent="0.25">
      <c r="A1718">
        <v>1717</v>
      </c>
      <c r="D1718" s="4">
        <v>3</v>
      </c>
      <c r="E1718" s="3">
        <v>4</v>
      </c>
    </row>
    <row r="1719" spans="1:5" x14ac:dyDescent="0.25">
      <c r="A1719">
        <v>1718</v>
      </c>
      <c r="D1719" s="4">
        <v>3</v>
      </c>
      <c r="E1719" s="3">
        <v>4</v>
      </c>
    </row>
    <row r="1720" spans="1:5" x14ac:dyDescent="0.25">
      <c r="A1720">
        <v>1719</v>
      </c>
      <c r="D1720" s="4">
        <v>3</v>
      </c>
      <c r="E1720" s="3">
        <v>4</v>
      </c>
    </row>
    <row r="1721" spans="1:5" x14ac:dyDescent="0.25">
      <c r="A1721">
        <v>1720</v>
      </c>
    </row>
    <row r="1722" spans="1:5" x14ac:dyDescent="0.25">
      <c r="A1722">
        <v>1721</v>
      </c>
    </row>
    <row r="1723" spans="1:5" x14ac:dyDescent="0.25">
      <c r="A1723">
        <v>1722</v>
      </c>
    </row>
    <row r="1724" spans="1:5" x14ac:dyDescent="0.25">
      <c r="A1724">
        <v>1723</v>
      </c>
    </row>
    <row r="1725" spans="1:5" x14ac:dyDescent="0.25">
      <c r="A1725">
        <v>1724</v>
      </c>
    </row>
    <row r="1726" spans="1:5" x14ac:dyDescent="0.25">
      <c r="A1726">
        <v>1725</v>
      </c>
    </row>
    <row r="1727" spans="1:5" x14ac:dyDescent="0.25">
      <c r="A1727">
        <v>1726</v>
      </c>
    </row>
    <row r="1728" spans="1:5" x14ac:dyDescent="0.25">
      <c r="A1728">
        <v>1727</v>
      </c>
      <c r="C1728" s="5">
        <v>2</v>
      </c>
    </row>
    <row r="1729" spans="1:5" x14ac:dyDescent="0.25">
      <c r="A1729">
        <v>1728</v>
      </c>
      <c r="C1729" s="5">
        <v>2</v>
      </c>
    </row>
    <row r="1730" spans="1:5" x14ac:dyDescent="0.25">
      <c r="A1730">
        <v>1729</v>
      </c>
      <c r="C1730" s="5">
        <v>2</v>
      </c>
    </row>
    <row r="1731" spans="1:5" x14ac:dyDescent="0.25">
      <c r="A1731">
        <v>1730</v>
      </c>
      <c r="B1731" s="2">
        <v>1</v>
      </c>
      <c r="C1731" s="5">
        <v>2</v>
      </c>
    </row>
    <row r="1732" spans="1:5" x14ac:dyDescent="0.25">
      <c r="A1732">
        <v>1731</v>
      </c>
      <c r="B1732" s="2">
        <v>1</v>
      </c>
      <c r="C1732" s="5">
        <v>2</v>
      </c>
    </row>
    <row r="1733" spans="1:5" x14ac:dyDescent="0.25">
      <c r="A1733">
        <v>1732</v>
      </c>
      <c r="B1733" s="2">
        <v>1</v>
      </c>
      <c r="C1733" s="5">
        <v>2</v>
      </c>
    </row>
    <row r="1734" spans="1:5" x14ac:dyDescent="0.25">
      <c r="A1734">
        <v>1733</v>
      </c>
      <c r="B1734" s="2">
        <v>1</v>
      </c>
      <c r="C1734" s="5">
        <v>2</v>
      </c>
    </row>
    <row r="1735" spans="1:5" x14ac:dyDescent="0.25">
      <c r="A1735">
        <v>1734</v>
      </c>
      <c r="B1735" s="2">
        <v>1</v>
      </c>
    </row>
    <row r="1736" spans="1:5" x14ac:dyDescent="0.25">
      <c r="A1736">
        <v>1735</v>
      </c>
      <c r="B1736" s="2">
        <v>1</v>
      </c>
    </row>
    <row r="1737" spans="1:5" x14ac:dyDescent="0.25">
      <c r="A1737">
        <v>1736</v>
      </c>
      <c r="D1737" s="4">
        <v>3</v>
      </c>
    </row>
    <row r="1738" spans="1:5" x14ac:dyDescent="0.25">
      <c r="A1738">
        <v>1737</v>
      </c>
      <c r="D1738" s="4">
        <v>3</v>
      </c>
      <c r="E1738" s="3">
        <v>4</v>
      </c>
    </row>
    <row r="1739" spans="1:5" x14ac:dyDescent="0.25">
      <c r="A1739">
        <v>1738</v>
      </c>
      <c r="D1739" s="4">
        <v>3</v>
      </c>
      <c r="E1739" s="3">
        <v>4</v>
      </c>
    </row>
    <row r="1740" spans="1:5" x14ac:dyDescent="0.25">
      <c r="A1740">
        <v>1739</v>
      </c>
      <c r="D1740" s="4">
        <v>3</v>
      </c>
      <c r="E1740" s="3">
        <v>4</v>
      </c>
    </row>
    <row r="1741" spans="1:5" x14ac:dyDescent="0.25">
      <c r="A1741">
        <v>1740</v>
      </c>
      <c r="D1741" s="4">
        <v>3</v>
      </c>
      <c r="E1741" s="3">
        <v>4</v>
      </c>
    </row>
    <row r="1742" spans="1:5" x14ac:dyDescent="0.25">
      <c r="A1742">
        <v>1741</v>
      </c>
      <c r="D1742" s="4">
        <v>3</v>
      </c>
      <c r="E1742" s="3">
        <v>4</v>
      </c>
    </row>
    <row r="1743" spans="1:5" x14ac:dyDescent="0.25">
      <c r="A1743">
        <v>1742</v>
      </c>
      <c r="D1743" s="4">
        <v>3</v>
      </c>
      <c r="E1743" s="3">
        <v>4</v>
      </c>
    </row>
    <row r="1744" spans="1:5" x14ac:dyDescent="0.25">
      <c r="A1744">
        <v>1743</v>
      </c>
      <c r="D1744" s="4">
        <v>3</v>
      </c>
      <c r="E1744" s="3">
        <v>4</v>
      </c>
    </row>
    <row r="1745" spans="1:5" x14ac:dyDescent="0.25">
      <c r="A1745">
        <v>1744</v>
      </c>
    </row>
    <row r="1746" spans="1:5" x14ac:dyDescent="0.25">
      <c r="A1746">
        <v>1745</v>
      </c>
    </row>
    <row r="1747" spans="1:5" x14ac:dyDescent="0.25">
      <c r="A1747">
        <v>1746</v>
      </c>
      <c r="C1747" s="5">
        <v>2</v>
      </c>
    </row>
    <row r="1748" spans="1:5" x14ac:dyDescent="0.25">
      <c r="A1748">
        <v>1747</v>
      </c>
      <c r="C1748" s="5">
        <v>2</v>
      </c>
    </row>
    <row r="1749" spans="1:5" x14ac:dyDescent="0.25">
      <c r="A1749">
        <v>1748</v>
      </c>
      <c r="C1749" s="5">
        <v>2</v>
      </c>
    </row>
    <row r="1750" spans="1:5" x14ac:dyDescent="0.25">
      <c r="A1750">
        <v>1749</v>
      </c>
      <c r="B1750" s="2">
        <v>1</v>
      </c>
      <c r="C1750" s="5">
        <v>2</v>
      </c>
    </row>
    <row r="1751" spans="1:5" x14ac:dyDescent="0.25">
      <c r="A1751">
        <v>1750</v>
      </c>
      <c r="B1751" s="2">
        <v>1</v>
      </c>
      <c r="C1751" s="5">
        <v>2</v>
      </c>
    </row>
    <row r="1752" spans="1:5" x14ac:dyDescent="0.25">
      <c r="A1752">
        <v>1751</v>
      </c>
      <c r="B1752" s="2">
        <v>1</v>
      </c>
      <c r="C1752" s="5">
        <v>2</v>
      </c>
    </row>
    <row r="1753" spans="1:5" x14ac:dyDescent="0.25">
      <c r="A1753">
        <v>1752</v>
      </c>
      <c r="B1753" s="2">
        <v>1</v>
      </c>
    </row>
    <row r="1754" spans="1:5" x14ac:dyDescent="0.25">
      <c r="A1754">
        <v>1753</v>
      </c>
      <c r="B1754" s="2">
        <v>1</v>
      </c>
    </row>
    <row r="1755" spans="1:5" x14ac:dyDescent="0.25">
      <c r="A1755">
        <v>1754</v>
      </c>
      <c r="B1755" s="2">
        <v>1</v>
      </c>
    </row>
    <row r="1756" spans="1:5" x14ac:dyDescent="0.25">
      <c r="A1756">
        <v>1755</v>
      </c>
      <c r="B1756" s="2">
        <v>1</v>
      </c>
    </row>
    <row r="1757" spans="1:5" x14ac:dyDescent="0.25">
      <c r="A1757">
        <v>1756</v>
      </c>
    </row>
    <row r="1758" spans="1:5" x14ac:dyDescent="0.25">
      <c r="A1758">
        <v>1757</v>
      </c>
      <c r="D1758" s="4">
        <v>3</v>
      </c>
      <c r="E1758" s="3">
        <v>4</v>
      </c>
    </row>
    <row r="1759" spans="1:5" x14ac:dyDescent="0.25">
      <c r="A1759">
        <v>1758</v>
      </c>
      <c r="D1759" s="4">
        <v>3</v>
      </c>
      <c r="E1759" s="3">
        <v>4</v>
      </c>
    </row>
    <row r="1760" spans="1:5" x14ac:dyDescent="0.25">
      <c r="A1760">
        <v>1759</v>
      </c>
      <c r="D1760" s="4">
        <v>3</v>
      </c>
      <c r="E1760" s="3">
        <v>4</v>
      </c>
    </row>
    <row r="1761" spans="1:5" x14ac:dyDescent="0.25">
      <c r="A1761">
        <v>1760</v>
      </c>
      <c r="D1761" s="4">
        <v>3</v>
      </c>
      <c r="E1761" s="3">
        <v>4</v>
      </c>
    </row>
    <row r="1762" spans="1:5" x14ac:dyDescent="0.25">
      <c r="A1762">
        <v>1761</v>
      </c>
      <c r="D1762" s="4">
        <v>3</v>
      </c>
      <c r="E1762" s="3">
        <v>4</v>
      </c>
    </row>
    <row r="1763" spans="1:5" x14ac:dyDescent="0.25">
      <c r="A1763">
        <v>1762</v>
      </c>
      <c r="D1763" s="4">
        <v>3</v>
      </c>
      <c r="E1763" s="3">
        <v>4</v>
      </c>
    </row>
    <row r="1764" spans="1:5" x14ac:dyDescent="0.25">
      <c r="A1764">
        <v>1763</v>
      </c>
      <c r="D1764" s="4">
        <v>3</v>
      </c>
      <c r="E1764" s="3">
        <v>4</v>
      </c>
    </row>
    <row r="1765" spans="1:5" x14ac:dyDescent="0.25">
      <c r="A1765">
        <v>1764</v>
      </c>
      <c r="D1765" s="4">
        <v>3</v>
      </c>
      <c r="E1765" s="3">
        <v>4</v>
      </c>
    </row>
    <row r="1766" spans="1:5" x14ac:dyDescent="0.25">
      <c r="A1766">
        <v>1765</v>
      </c>
    </row>
    <row r="1767" spans="1:5" x14ac:dyDescent="0.25">
      <c r="A1767">
        <v>1766</v>
      </c>
      <c r="C1767" s="5">
        <v>2</v>
      </c>
    </row>
    <row r="1768" spans="1:5" x14ac:dyDescent="0.25">
      <c r="A1768">
        <v>1767</v>
      </c>
      <c r="C1768" s="5">
        <v>2</v>
      </c>
    </row>
    <row r="1769" spans="1:5" x14ac:dyDescent="0.25">
      <c r="A1769">
        <v>1768</v>
      </c>
      <c r="C1769" s="5">
        <v>2</v>
      </c>
    </row>
    <row r="1770" spans="1:5" x14ac:dyDescent="0.25">
      <c r="A1770">
        <v>1769</v>
      </c>
      <c r="C1770" s="5">
        <v>2</v>
      </c>
    </row>
    <row r="1771" spans="1:5" x14ac:dyDescent="0.25">
      <c r="A1771">
        <v>1770</v>
      </c>
      <c r="B1771" s="2">
        <v>1</v>
      </c>
      <c r="C1771" s="5">
        <v>2</v>
      </c>
    </row>
    <row r="1772" spans="1:5" x14ac:dyDescent="0.25">
      <c r="A1772">
        <v>1771</v>
      </c>
      <c r="B1772" s="2">
        <v>1</v>
      </c>
      <c r="C1772" s="5">
        <v>2</v>
      </c>
    </row>
    <row r="1773" spans="1:5" x14ac:dyDescent="0.25">
      <c r="A1773">
        <v>1772</v>
      </c>
      <c r="B1773" s="2">
        <v>1</v>
      </c>
      <c r="C1773" s="5">
        <v>2</v>
      </c>
    </row>
    <row r="1774" spans="1:5" x14ac:dyDescent="0.25">
      <c r="A1774">
        <v>1773</v>
      </c>
      <c r="B1774" s="2">
        <v>1</v>
      </c>
    </row>
    <row r="1775" spans="1:5" x14ac:dyDescent="0.25">
      <c r="A1775">
        <v>1774</v>
      </c>
      <c r="B1775" s="2">
        <v>1</v>
      </c>
    </row>
    <row r="1776" spans="1:5" x14ac:dyDescent="0.25">
      <c r="A1776">
        <v>1775</v>
      </c>
      <c r="B1776" s="2">
        <v>1</v>
      </c>
    </row>
    <row r="1777" spans="1:5" x14ac:dyDescent="0.25">
      <c r="A1777">
        <v>1776</v>
      </c>
      <c r="B1777" s="2">
        <v>1</v>
      </c>
    </row>
    <row r="1778" spans="1:5" x14ac:dyDescent="0.25">
      <c r="A1778">
        <v>1777</v>
      </c>
    </row>
    <row r="1779" spans="1:5" x14ac:dyDescent="0.25">
      <c r="A1779">
        <v>1778</v>
      </c>
    </row>
    <row r="1780" spans="1:5" x14ac:dyDescent="0.25">
      <c r="A1780">
        <v>1779</v>
      </c>
      <c r="D1780" s="4">
        <v>3</v>
      </c>
    </row>
    <row r="1781" spans="1:5" x14ac:dyDescent="0.25">
      <c r="A1781">
        <v>1780</v>
      </c>
      <c r="D1781" s="4">
        <v>3</v>
      </c>
      <c r="E1781" s="3">
        <v>4</v>
      </c>
    </row>
    <row r="1782" spans="1:5" x14ac:dyDescent="0.25">
      <c r="A1782">
        <v>1781</v>
      </c>
      <c r="D1782" s="4">
        <v>3</v>
      </c>
      <c r="E1782" s="3">
        <v>4</v>
      </c>
    </row>
    <row r="1783" spans="1:5" x14ac:dyDescent="0.25">
      <c r="A1783">
        <v>1782</v>
      </c>
      <c r="D1783" s="4">
        <v>3</v>
      </c>
      <c r="E1783" s="3">
        <v>4</v>
      </c>
    </row>
    <row r="1784" spans="1:5" x14ac:dyDescent="0.25">
      <c r="A1784">
        <v>1783</v>
      </c>
      <c r="D1784" s="4">
        <v>3</v>
      </c>
      <c r="E1784" s="3">
        <v>4</v>
      </c>
    </row>
    <row r="1785" spans="1:5" x14ac:dyDescent="0.25">
      <c r="A1785">
        <v>1784</v>
      </c>
      <c r="D1785" s="4">
        <v>3</v>
      </c>
      <c r="E1785" s="3">
        <v>4</v>
      </c>
    </row>
    <row r="1786" spans="1:5" x14ac:dyDescent="0.25">
      <c r="A1786">
        <v>1785</v>
      </c>
      <c r="D1786" s="4">
        <v>3</v>
      </c>
      <c r="E1786" s="3">
        <v>4</v>
      </c>
    </row>
    <row r="1787" spans="1:5" x14ac:dyDescent="0.25">
      <c r="A1787">
        <v>1786</v>
      </c>
      <c r="C1787" s="5">
        <v>2</v>
      </c>
      <c r="D1787" s="4">
        <v>3</v>
      </c>
      <c r="E1787" s="3">
        <v>4</v>
      </c>
    </row>
    <row r="1788" spans="1:5" x14ac:dyDescent="0.25">
      <c r="A1788">
        <v>1787</v>
      </c>
      <c r="C1788" s="5">
        <v>2</v>
      </c>
    </row>
    <row r="1789" spans="1:5" x14ac:dyDescent="0.25">
      <c r="A1789">
        <v>1788</v>
      </c>
      <c r="C1789" s="5">
        <v>2</v>
      </c>
    </row>
    <row r="1790" spans="1:5" x14ac:dyDescent="0.25">
      <c r="A1790">
        <v>1789</v>
      </c>
      <c r="C1790" s="5">
        <v>2</v>
      </c>
    </row>
    <row r="1791" spans="1:5" x14ac:dyDescent="0.25">
      <c r="A1791">
        <v>1790</v>
      </c>
      <c r="C1791" s="5">
        <v>2</v>
      </c>
    </row>
    <row r="1792" spans="1:5" x14ac:dyDescent="0.25">
      <c r="A1792">
        <v>1791</v>
      </c>
      <c r="B1792" s="2">
        <v>1</v>
      </c>
      <c r="C1792" s="5">
        <v>2</v>
      </c>
    </row>
    <row r="1793" spans="1:6" x14ac:dyDescent="0.25">
      <c r="A1793">
        <v>1792</v>
      </c>
      <c r="B1793" s="2">
        <v>1</v>
      </c>
      <c r="C1793" s="5">
        <v>2</v>
      </c>
    </row>
    <row r="1794" spans="1:6" x14ac:dyDescent="0.25">
      <c r="A1794">
        <v>1793</v>
      </c>
      <c r="B1794" s="2">
        <v>1</v>
      </c>
      <c r="C1794" s="5">
        <v>2</v>
      </c>
    </row>
    <row r="1795" spans="1:6" x14ac:dyDescent="0.25">
      <c r="A1795">
        <v>1794</v>
      </c>
      <c r="B1795" s="2">
        <v>1</v>
      </c>
    </row>
    <row r="1796" spans="1:6" x14ac:dyDescent="0.25">
      <c r="A1796">
        <v>1795</v>
      </c>
      <c r="B1796" s="2">
        <v>1</v>
      </c>
    </row>
    <row r="1797" spans="1:6" x14ac:dyDescent="0.25">
      <c r="A1797">
        <v>1796</v>
      </c>
      <c r="B1797" s="2">
        <v>1</v>
      </c>
    </row>
    <row r="1798" spans="1:6" x14ac:dyDescent="0.25">
      <c r="A1798">
        <v>1797</v>
      </c>
      <c r="B1798" s="2">
        <v>1</v>
      </c>
    </row>
    <row r="1799" spans="1:6" x14ac:dyDescent="0.25">
      <c r="A1799">
        <v>1798</v>
      </c>
      <c r="B1799" s="2">
        <v>1</v>
      </c>
    </row>
    <row r="1800" spans="1:6" x14ac:dyDescent="0.25">
      <c r="A1800">
        <v>1799</v>
      </c>
    </row>
    <row r="1801" spans="1:6" x14ac:dyDescent="0.25">
      <c r="A1801">
        <v>1800</v>
      </c>
    </row>
    <row r="1802" spans="1:6" x14ac:dyDescent="0.25">
      <c r="A1802">
        <v>1801</v>
      </c>
    </row>
    <row r="1803" spans="1:6" x14ac:dyDescent="0.25">
      <c r="A1803">
        <v>1802</v>
      </c>
      <c r="D1803" s="4">
        <v>3</v>
      </c>
      <c r="E1803" s="3">
        <v>4</v>
      </c>
    </row>
    <row r="1804" spans="1:6" x14ac:dyDescent="0.25">
      <c r="A1804">
        <v>1803</v>
      </c>
      <c r="D1804" s="4">
        <v>3</v>
      </c>
      <c r="E1804" s="3">
        <v>4</v>
      </c>
    </row>
    <row r="1805" spans="1:6" x14ac:dyDescent="0.25">
      <c r="A1805">
        <v>1804</v>
      </c>
      <c r="D1805" s="4">
        <v>3</v>
      </c>
      <c r="E1805" s="3">
        <v>4</v>
      </c>
      <c r="F1805" t="s">
        <v>22</v>
      </c>
    </row>
    <row r="1806" spans="1:6" x14ac:dyDescent="0.25">
      <c r="A1806">
        <v>1814</v>
      </c>
    </row>
    <row r="1807" spans="1:6" x14ac:dyDescent="0.25">
      <c r="A1807">
        <v>1815</v>
      </c>
    </row>
    <row r="1808" spans="1:6" x14ac:dyDescent="0.25">
      <c r="A1808">
        <v>1816</v>
      </c>
      <c r="F1808" t="s">
        <v>22</v>
      </c>
    </row>
    <row r="1809" spans="1:5" x14ac:dyDescent="0.25">
      <c r="A1809">
        <v>1817</v>
      </c>
      <c r="C1809" s="5">
        <v>2</v>
      </c>
    </row>
    <row r="1810" spans="1:5" x14ac:dyDescent="0.25">
      <c r="A1810">
        <v>1818</v>
      </c>
      <c r="C1810" s="5">
        <v>2</v>
      </c>
    </row>
    <row r="1811" spans="1:5" x14ac:dyDescent="0.25">
      <c r="A1811">
        <v>1819</v>
      </c>
      <c r="C1811" s="5">
        <v>2</v>
      </c>
      <c r="D1811" s="4">
        <v>3</v>
      </c>
    </row>
    <row r="1812" spans="1:5" x14ac:dyDescent="0.25">
      <c r="A1812">
        <v>1820</v>
      </c>
      <c r="C1812" s="5">
        <v>2</v>
      </c>
      <c r="D1812" s="4">
        <v>3</v>
      </c>
    </row>
    <row r="1813" spans="1:5" x14ac:dyDescent="0.25">
      <c r="A1813">
        <v>1821</v>
      </c>
      <c r="C1813" s="5">
        <v>2</v>
      </c>
      <c r="D1813" s="4">
        <v>3</v>
      </c>
    </row>
    <row r="1814" spans="1:5" x14ac:dyDescent="0.25">
      <c r="A1814">
        <v>1822</v>
      </c>
      <c r="C1814" s="5">
        <v>2</v>
      </c>
      <c r="D1814" s="4">
        <v>3</v>
      </c>
    </row>
    <row r="1815" spans="1:5" x14ac:dyDescent="0.25">
      <c r="A1815">
        <v>1823</v>
      </c>
      <c r="C1815" s="5">
        <v>2</v>
      </c>
      <c r="D1815" s="4">
        <v>3</v>
      </c>
    </row>
    <row r="1816" spans="1:5" x14ac:dyDescent="0.25">
      <c r="A1816">
        <v>1824</v>
      </c>
      <c r="C1816" s="5">
        <v>2</v>
      </c>
      <c r="D1816" s="4">
        <v>3</v>
      </c>
    </row>
    <row r="1817" spans="1:5" x14ac:dyDescent="0.25">
      <c r="A1817">
        <v>1825</v>
      </c>
      <c r="D1817" s="4">
        <v>3</v>
      </c>
    </row>
    <row r="1818" spans="1:5" x14ac:dyDescent="0.25">
      <c r="A1818">
        <v>1826</v>
      </c>
      <c r="D1818" s="4">
        <v>3</v>
      </c>
    </row>
    <row r="1819" spans="1:5" x14ac:dyDescent="0.25">
      <c r="A1819">
        <v>1827</v>
      </c>
      <c r="D1819" s="4">
        <v>3</v>
      </c>
    </row>
    <row r="1820" spans="1:5" x14ac:dyDescent="0.25">
      <c r="A1820">
        <v>1828</v>
      </c>
    </row>
    <row r="1821" spans="1:5" x14ac:dyDescent="0.25">
      <c r="A1821">
        <v>1829</v>
      </c>
    </row>
    <row r="1822" spans="1:5" x14ac:dyDescent="0.25">
      <c r="A1822">
        <v>1830</v>
      </c>
      <c r="E1822" s="3">
        <v>4</v>
      </c>
    </row>
    <row r="1823" spans="1:5" x14ac:dyDescent="0.25">
      <c r="A1823">
        <v>1831</v>
      </c>
      <c r="E1823" s="3">
        <v>4</v>
      </c>
    </row>
    <row r="1824" spans="1:5" x14ac:dyDescent="0.25">
      <c r="A1824">
        <v>1832</v>
      </c>
      <c r="E1824" s="3">
        <v>4</v>
      </c>
    </row>
    <row r="1825" spans="1:5" x14ac:dyDescent="0.25">
      <c r="A1825">
        <v>1833</v>
      </c>
      <c r="B1825" s="2">
        <v>1</v>
      </c>
      <c r="E1825" s="3">
        <v>4</v>
      </c>
    </row>
    <row r="1826" spans="1:5" x14ac:dyDescent="0.25">
      <c r="A1826">
        <v>1834</v>
      </c>
      <c r="B1826" s="2">
        <v>1</v>
      </c>
      <c r="E1826" s="3">
        <v>4</v>
      </c>
    </row>
    <row r="1827" spans="1:5" x14ac:dyDescent="0.25">
      <c r="A1827">
        <v>1835</v>
      </c>
      <c r="B1827" s="2">
        <v>1</v>
      </c>
      <c r="E1827" s="3">
        <v>4</v>
      </c>
    </row>
    <row r="1828" spans="1:5" x14ac:dyDescent="0.25">
      <c r="A1828">
        <v>1836</v>
      </c>
      <c r="B1828" s="2">
        <v>1</v>
      </c>
      <c r="E1828" s="3">
        <v>4</v>
      </c>
    </row>
    <row r="1829" spans="1:5" x14ac:dyDescent="0.25">
      <c r="A1829">
        <v>1837</v>
      </c>
      <c r="B1829" s="2">
        <v>1</v>
      </c>
      <c r="E1829" s="3">
        <v>4</v>
      </c>
    </row>
    <row r="1830" spans="1:5" x14ac:dyDescent="0.25">
      <c r="A1830">
        <v>1838</v>
      </c>
      <c r="B1830" s="2">
        <v>1</v>
      </c>
    </row>
    <row r="1831" spans="1:5" x14ac:dyDescent="0.25">
      <c r="A1831">
        <v>1839</v>
      </c>
      <c r="B1831" s="2">
        <v>1</v>
      </c>
    </row>
    <row r="1832" spans="1:5" x14ac:dyDescent="0.25">
      <c r="A1832">
        <v>1840</v>
      </c>
      <c r="B1832" s="2">
        <v>1</v>
      </c>
      <c r="C1832" s="5">
        <v>2</v>
      </c>
    </row>
    <row r="1833" spans="1:5" x14ac:dyDescent="0.25">
      <c r="A1833">
        <v>1841</v>
      </c>
      <c r="C1833" s="5">
        <v>2</v>
      </c>
    </row>
    <row r="1834" spans="1:5" x14ac:dyDescent="0.25">
      <c r="A1834">
        <v>1842</v>
      </c>
      <c r="C1834" s="5">
        <v>2</v>
      </c>
    </row>
    <row r="1835" spans="1:5" x14ac:dyDescent="0.25">
      <c r="A1835">
        <v>1843</v>
      </c>
      <c r="C1835" s="5">
        <v>2</v>
      </c>
    </row>
    <row r="1836" spans="1:5" x14ac:dyDescent="0.25">
      <c r="A1836">
        <v>1844</v>
      </c>
      <c r="C1836" s="5">
        <v>2</v>
      </c>
      <c r="D1836" s="4">
        <v>3</v>
      </c>
    </row>
    <row r="1837" spans="1:5" x14ac:dyDescent="0.25">
      <c r="A1837">
        <v>1845</v>
      </c>
      <c r="C1837" s="5">
        <v>2</v>
      </c>
      <c r="D1837" s="4">
        <v>3</v>
      </c>
    </row>
    <row r="1838" spans="1:5" x14ac:dyDescent="0.25">
      <c r="A1838">
        <v>1846</v>
      </c>
      <c r="C1838" s="5">
        <v>2</v>
      </c>
      <c r="D1838" s="4">
        <v>3</v>
      </c>
    </row>
    <row r="1839" spans="1:5" x14ac:dyDescent="0.25">
      <c r="A1839">
        <v>1847</v>
      </c>
      <c r="D1839" s="4">
        <v>3</v>
      </c>
      <c r="E1839" s="3">
        <v>4</v>
      </c>
    </row>
    <row r="1840" spans="1:5" x14ac:dyDescent="0.25">
      <c r="A1840">
        <v>1848</v>
      </c>
      <c r="D1840" s="4">
        <v>3</v>
      </c>
      <c r="E1840" s="3">
        <v>4</v>
      </c>
    </row>
    <row r="1841" spans="1:5" x14ac:dyDescent="0.25">
      <c r="A1841">
        <v>1849</v>
      </c>
      <c r="D1841" s="4">
        <v>3</v>
      </c>
      <c r="E1841" s="3">
        <v>4</v>
      </c>
    </row>
    <row r="1842" spans="1:5" x14ac:dyDescent="0.25">
      <c r="A1842">
        <v>1850</v>
      </c>
      <c r="D1842" s="4">
        <v>3</v>
      </c>
      <c r="E1842" s="3">
        <v>4</v>
      </c>
    </row>
    <row r="1843" spans="1:5" x14ac:dyDescent="0.25">
      <c r="A1843">
        <v>1851</v>
      </c>
      <c r="D1843" s="4">
        <v>3</v>
      </c>
      <c r="E1843" s="3">
        <v>4</v>
      </c>
    </row>
    <row r="1844" spans="1:5" x14ac:dyDescent="0.25">
      <c r="A1844">
        <v>1852</v>
      </c>
      <c r="D1844" s="4">
        <v>3</v>
      </c>
      <c r="E1844" s="3">
        <v>4</v>
      </c>
    </row>
    <row r="1845" spans="1:5" x14ac:dyDescent="0.25">
      <c r="A1845">
        <v>1853</v>
      </c>
      <c r="E1845" s="3">
        <v>4</v>
      </c>
    </row>
    <row r="1846" spans="1:5" x14ac:dyDescent="0.25">
      <c r="A1846">
        <v>1854</v>
      </c>
      <c r="E1846" s="3">
        <v>4</v>
      </c>
    </row>
    <row r="1847" spans="1:5" x14ac:dyDescent="0.25">
      <c r="A1847">
        <v>1855</v>
      </c>
    </row>
    <row r="1848" spans="1:5" x14ac:dyDescent="0.25">
      <c r="A1848">
        <v>1856</v>
      </c>
    </row>
    <row r="1849" spans="1:5" x14ac:dyDescent="0.25">
      <c r="A1849">
        <v>1857</v>
      </c>
    </row>
    <row r="1850" spans="1:5" x14ac:dyDescent="0.25">
      <c r="A1850">
        <v>1858</v>
      </c>
    </row>
    <row r="1851" spans="1:5" x14ac:dyDescent="0.25">
      <c r="A1851">
        <v>1859</v>
      </c>
    </row>
    <row r="1852" spans="1:5" x14ac:dyDescent="0.25">
      <c r="A1852">
        <v>1860</v>
      </c>
      <c r="B1852" s="2">
        <v>1</v>
      </c>
    </row>
    <row r="1853" spans="1:5" x14ac:dyDescent="0.25">
      <c r="A1853">
        <v>1861</v>
      </c>
      <c r="B1853" s="2">
        <v>1</v>
      </c>
    </row>
    <row r="1854" spans="1:5" x14ac:dyDescent="0.25">
      <c r="A1854">
        <v>1862</v>
      </c>
      <c r="B1854" s="2">
        <v>1</v>
      </c>
      <c r="C1854" s="5">
        <v>2</v>
      </c>
    </row>
    <row r="1855" spans="1:5" x14ac:dyDescent="0.25">
      <c r="A1855">
        <v>1863</v>
      </c>
      <c r="B1855" s="2">
        <v>1</v>
      </c>
      <c r="C1855" s="5">
        <v>2</v>
      </c>
    </row>
    <row r="1856" spans="1:5" x14ac:dyDescent="0.25">
      <c r="A1856">
        <v>1864</v>
      </c>
      <c r="B1856" s="2">
        <v>1</v>
      </c>
      <c r="C1856" s="5">
        <v>2</v>
      </c>
    </row>
    <row r="1857" spans="1:5" x14ac:dyDescent="0.25">
      <c r="A1857">
        <v>1865</v>
      </c>
      <c r="B1857" s="2">
        <v>1</v>
      </c>
      <c r="C1857" s="5">
        <v>2</v>
      </c>
    </row>
    <row r="1858" spans="1:5" x14ac:dyDescent="0.25">
      <c r="A1858">
        <v>1866</v>
      </c>
      <c r="B1858" s="2">
        <v>1</v>
      </c>
      <c r="C1858" s="5">
        <v>2</v>
      </c>
    </row>
    <row r="1859" spans="1:5" x14ac:dyDescent="0.25">
      <c r="A1859">
        <v>1867</v>
      </c>
      <c r="C1859" s="5">
        <v>2</v>
      </c>
    </row>
    <row r="1860" spans="1:5" x14ac:dyDescent="0.25">
      <c r="A1860">
        <v>1868</v>
      </c>
      <c r="C1860" s="5">
        <v>2</v>
      </c>
      <c r="E1860" s="3">
        <v>4</v>
      </c>
    </row>
    <row r="1861" spans="1:5" x14ac:dyDescent="0.25">
      <c r="A1861">
        <v>1869</v>
      </c>
      <c r="D1861" s="4">
        <v>3</v>
      </c>
      <c r="E1861" s="3">
        <v>4</v>
      </c>
    </row>
    <row r="1862" spans="1:5" x14ac:dyDescent="0.25">
      <c r="A1862">
        <v>1870</v>
      </c>
      <c r="D1862" s="4">
        <v>3</v>
      </c>
      <c r="E1862" s="3">
        <v>4</v>
      </c>
    </row>
    <row r="1863" spans="1:5" x14ac:dyDescent="0.25">
      <c r="A1863">
        <v>1871</v>
      </c>
      <c r="D1863" s="4">
        <v>3</v>
      </c>
      <c r="E1863" s="3">
        <v>4</v>
      </c>
    </row>
    <row r="1864" spans="1:5" x14ac:dyDescent="0.25">
      <c r="A1864">
        <v>1872</v>
      </c>
      <c r="D1864" s="4">
        <v>3</v>
      </c>
      <c r="E1864" s="3">
        <v>4</v>
      </c>
    </row>
    <row r="1865" spans="1:5" x14ac:dyDescent="0.25">
      <c r="A1865">
        <v>1873</v>
      </c>
      <c r="D1865" s="4">
        <v>3</v>
      </c>
      <c r="E1865" s="3">
        <v>4</v>
      </c>
    </row>
    <row r="1866" spans="1:5" x14ac:dyDescent="0.25">
      <c r="A1866">
        <v>1874</v>
      </c>
      <c r="D1866" s="4">
        <v>3</v>
      </c>
      <c r="E1866" s="3">
        <v>4</v>
      </c>
    </row>
    <row r="1867" spans="1:5" x14ac:dyDescent="0.25">
      <c r="A1867">
        <v>1875</v>
      </c>
      <c r="D1867" s="4">
        <v>3</v>
      </c>
      <c r="E1867" s="3">
        <v>4</v>
      </c>
    </row>
    <row r="1868" spans="1:5" x14ac:dyDescent="0.25">
      <c r="A1868">
        <v>1876</v>
      </c>
      <c r="D1868" s="4">
        <v>3</v>
      </c>
    </row>
    <row r="1869" spans="1:5" x14ac:dyDescent="0.25">
      <c r="A1869">
        <v>1877</v>
      </c>
    </row>
    <row r="1870" spans="1:5" x14ac:dyDescent="0.25">
      <c r="A1870">
        <v>1878</v>
      </c>
    </row>
    <row r="1871" spans="1:5" x14ac:dyDescent="0.25">
      <c r="A1871">
        <v>1879</v>
      </c>
    </row>
    <row r="1872" spans="1:5" x14ac:dyDescent="0.25">
      <c r="A1872">
        <v>1880</v>
      </c>
      <c r="B1872" s="2">
        <v>1</v>
      </c>
    </row>
    <row r="1873" spans="1:5" x14ac:dyDescent="0.25">
      <c r="A1873">
        <v>1881</v>
      </c>
      <c r="B1873" s="2">
        <v>1</v>
      </c>
      <c r="C1873" s="5">
        <v>2</v>
      </c>
    </row>
    <row r="1874" spans="1:5" x14ac:dyDescent="0.25">
      <c r="A1874">
        <v>1882</v>
      </c>
      <c r="B1874" s="2">
        <v>1</v>
      </c>
      <c r="C1874" s="5">
        <v>2</v>
      </c>
    </row>
    <row r="1875" spans="1:5" x14ac:dyDescent="0.25">
      <c r="A1875">
        <v>1883</v>
      </c>
      <c r="B1875" s="2">
        <v>1</v>
      </c>
      <c r="C1875" s="5">
        <v>2</v>
      </c>
    </row>
    <row r="1876" spans="1:5" x14ac:dyDescent="0.25">
      <c r="A1876">
        <v>1884</v>
      </c>
      <c r="B1876" s="2">
        <v>1</v>
      </c>
      <c r="C1876" s="5">
        <v>2</v>
      </c>
    </row>
    <row r="1877" spans="1:5" x14ac:dyDescent="0.25">
      <c r="A1877">
        <v>1885</v>
      </c>
      <c r="B1877" s="2">
        <v>1</v>
      </c>
      <c r="C1877" s="5">
        <v>2</v>
      </c>
    </row>
    <row r="1878" spans="1:5" x14ac:dyDescent="0.25">
      <c r="A1878">
        <v>1886</v>
      </c>
      <c r="C1878" s="5">
        <v>2</v>
      </c>
    </row>
    <row r="1879" spans="1:5" x14ac:dyDescent="0.25">
      <c r="A1879">
        <v>1887</v>
      </c>
      <c r="C1879" s="5">
        <v>2</v>
      </c>
    </row>
    <row r="1880" spans="1:5" x14ac:dyDescent="0.25">
      <c r="A1880">
        <v>1888</v>
      </c>
      <c r="C1880" s="5">
        <v>2</v>
      </c>
    </row>
    <row r="1881" spans="1:5" x14ac:dyDescent="0.25">
      <c r="A1881">
        <v>1889</v>
      </c>
    </row>
    <row r="1882" spans="1:5" x14ac:dyDescent="0.25">
      <c r="A1882">
        <v>1890</v>
      </c>
      <c r="D1882" s="4">
        <v>3</v>
      </c>
      <c r="E1882" s="3">
        <v>4</v>
      </c>
    </row>
    <row r="1883" spans="1:5" x14ac:dyDescent="0.25">
      <c r="A1883">
        <v>1891</v>
      </c>
      <c r="D1883" s="4">
        <v>3</v>
      </c>
      <c r="E1883" s="3">
        <v>4</v>
      </c>
    </row>
    <row r="1884" spans="1:5" x14ac:dyDescent="0.25">
      <c r="A1884">
        <v>1892</v>
      </c>
      <c r="D1884" s="4">
        <v>3</v>
      </c>
      <c r="E1884" s="3">
        <v>4</v>
      </c>
    </row>
    <row r="1885" spans="1:5" x14ac:dyDescent="0.25">
      <c r="A1885">
        <v>1893</v>
      </c>
      <c r="D1885" s="4">
        <v>3</v>
      </c>
      <c r="E1885" s="3">
        <v>4</v>
      </c>
    </row>
    <row r="1886" spans="1:5" x14ac:dyDescent="0.25">
      <c r="A1886">
        <v>1894</v>
      </c>
      <c r="D1886" s="4">
        <v>3</v>
      </c>
      <c r="E1886" s="3">
        <v>4</v>
      </c>
    </row>
    <row r="1887" spans="1:5" x14ac:dyDescent="0.25">
      <c r="A1887">
        <v>1895</v>
      </c>
      <c r="D1887" s="4">
        <v>3</v>
      </c>
      <c r="E1887" s="3">
        <v>4</v>
      </c>
    </row>
    <row r="1888" spans="1:5" x14ac:dyDescent="0.25">
      <c r="A1888">
        <v>1896</v>
      </c>
      <c r="D1888" s="4">
        <v>3</v>
      </c>
      <c r="E1888" s="3">
        <v>4</v>
      </c>
    </row>
    <row r="1889" spans="1:5" x14ac:dyDescent="0.25">
      <c r="A1889">
        <v>1897</v>
      </c>
      <c r="D1889" s="4">
        <v>3</v>
      </c>
      <c r="E1889" s="3">
        <v>4</v>
      </c>
    </row>
    <row r="1890" spans="1:5" x14ac:dyDescent="0.25">
      <c r="A1890">
        <v>1898</v>
      </c>
      <c r="D1890" s="4">
        <v>3</v>
      </c>
      <c r="E1890" s="3">
        <v>4</v>
      </c>
    </row>
    <row r="1891" spans="1:5" x14ac:dyDescent="0.25">
      <c r="A1891">
        <v>1899</v>
      </c>
    </row>
    <row r="1892" spans="1:5" x14ac:dyDescent="0.25">
      <c r="A1892">
        <v>1900</v>
      </c>
    </row>
    <row r="1893" spans="1:5" x14ac:dyDescent="0.25">
      <c r="A1893">
        <v>1901</v>
      </c>
      <c r="C1893" s="5">
        <v>2</v>
      </c>
    </row>
    <row r="1894" spans="1:5" x14ac:dyDescent="0.25">
      <c r="A1894">
        <v>1902</v>
      </c>
      <c r="C1894" s="5">
        <v>2</v>
      </c>
    </row>
    <row r="1895" spans="1:5" x14ac:dyDescent="0.25">
      <c r="A1895">
        <v>1903</v>
      </c>
      <c r="C1895" s="5">
        <v>2</v>
      </c>
    </row>
    <row r="1896" spans="1:5" x14ac:dyDescent="0.25">
      <c r="A1896">
        <v>1904</v>
      </c>
      <c r="B1896" s="2">
        <v>1</v>
      </c>
      <c r="C1896" s="5">
        <v>2</v>
      </c>
    </row>
    <row r="1897" spans="1:5" x14ac:dyDescent="0.25">
      <c r="A1897">
        <v>1905</v>
      </c>
      <c r="B1897" s="2">
        <v>1</v>
      </c>
      <c r="C1897" s="5">
        <v>2</v>
      </c>
    </row>
    <row r="1898" spans="1:5" x14ac:dyDescent="0.25">
      <c r="A1898">
        <v>1906</v>
      </c>
      <c r="B1898" s="2">
        <v>1</v>
      </c>
      <c r="C1898" s="5">
        <v>2</v>
      </c>
    </row>
    <row r="1899" spans="1:5" x14ac:dyDescent="0.25">
      <c r="A1899">
        <v>1907</v>
      </c>
      <c r="B1899" s="2">
        <v>1</v>
      </c>
      <c r="C1899" s="5">
        <v>2</v>
      </c>
    </row>
    <row r="1900" spans="1:5" x14ac:dyDescent="0.25">
      <c r="A1900">
        <v>1908</v>
      </c>
      <c r="B1900" s="2">
        <v>1</v>
      </c>
    </row>
    <row r="1901" spans="1:5" x14ac:dyDescent="0.25">
      <c r="A1901">
        <v>1909</v>
      </c>
      <c r="B1901" s="2">
        <v>1</v>
      </c>
    </row>
    <row r="1902" spans="1:5" x14ac:dyDescent="0.25">
      <c r="A1902">
        <v>1910</v>
      </c>
      <c r="B1902" s="2">
        <v>1</v>
      </c>
    </row>
    <row r="1903" spans="1:5" x14ac:dyDescent="0.25">
      <c r="A1903">
        <v>1911</v>
      </c>
      <c r="D1903" s="4">
        <v>3</v>
      </c>
      <c r="E1903" s="3">
        <v>4</v>
      </c>
    </row>
    <row r="1904" spans="1:5" x14ac:dyDescent="0.25">
      <c r="A1904">
        <v>1912</v>
      </c>
      <c r="D1904" s="4">
        <v>3</v>
      </c>
      <c r="E1904" s="3">
        <v>4</v>
      </c>
    </row>
    <row r="1905" spans="1:5" x14ac:dyDescent="0.25">
      <c r="A1905">
        <v>1913</v>
      </c>
      <c r="D1905" s="4">
        <v>3</v>
      </c>
      <c r="E1905" s="3">
        <v>4</v>
      </c>
    </row>
    <row r="1906" spans="1:5" x14ac:dyDescent="0.25">
      <c r="A1906">
        <v>1914</v>
      </c>
      <c r="D1906" s="4">
        <v>3</v>
      </c>
      <c r="E1906" s="3">
        <v>4</v>
      </c>
    </row>
    <row r="1907" spans="1:5" x14ac:dyDescent="0.25">
      <c r="A1907">
        <v>1915</v>
      </c>
      <c r="D1907" s="4">
        <v>3</v>
      </c>
      <c r="E1907" s="3">
        <v>4</v>
      </c>
    </row>
    <row r="1908" spans="1:5" x14ac:dyDescent="0.25">
      <c r="A1908">
        <v>1916</v>
      </c>
      <c r="D1908" s="4">
        <v>3</v>
      </c>
      <c r="E1908" s="3">
        <v>4</v>
      </c>
    </row>
    <row r="1909" spans="1:5" x14ac:dyDescent="0.25">
      <c r="A1909">
        <v>1917</v>
      </c>
      <c r="D1909" s="4">
        <v>3</v>
      </c>
      <c r="E1909" s="3">
        <v>4</v>
      </c>
    </row>
    <row r="1910" spans="1:5" x14ac:dyDescent="0.25">
      <c r="A1910">
        <v>1918</v>
      </c>
      <c r="D1910" s="4">
        <v>3</v>
      </c>
      <c r="E1910" s="3">
        <v>4</v>
      </c>
    </row>
    <row r="1911" spans="1:5" x14ac:dyDescent="0.25">
      <c r="A1911">
        <v>1919</v>
      </c>
    </row>
    <row r="1912" spans="1:5" x14ac:dyDescent="0.25">
      <c r="A1912">
        <v>1920</v>
      </c>
    </row>
    <row r="1913" spans="1:5" x14ac:dyDescent="0.25">
      <c r="A1913">
        <v>1921</v>
      </c>
    </row>
    <row r="1914" spans="1:5" x14ac:dyDescent="0.25">
      <c r="A1914">
        <v>1922</v>
      </c>
    </row>
    <row r="1915" spans="1:5" x14ac:dyDescent="0.25">
      <c r="A1915">
        <v>1923</v>
      </c>
    </row>
    <row r="1916" spans="1:5" x14ac:dyDescent="0.25">
      <c r="A1916">
        <v>1924</v>
      </c>
    </row>
    <row r="1917" spans="1:5" x14ac:dyDescent="0.25">
      <c r="A1917">
        <v>1925</v>
      </c>
      <c r="C1917" s="5">
        <v>2</v>
      </c>
    </row>
    <row r="1918" spans="1:5" x14ac:dyDescent="0.25">
      <c r="A1918">
        <v>1926</v>
      </c>
      <c r="C1918" s="5">
        <v>2</v>
      </c>
    </row>
    <row r="1919" spans="1:5" x14ac:dyDescent="0.25">
      <c r="A1919">
        <v>1927</v>
      </c>
      <c r="C1919" s="5">
        <v>2</v>
      </c>
    </row>
    <row r="1920" spans="1:5" x14ac:dyDescent="0.25">
      <c r="A1920">
        <v>1928</v>
      </c>
      <c r="B1920" s="2">
        <v>1</v>
      </c>
      <c r="C1920" s="5">
        <v>2</v>
      </c>
    </row>
    <row r="1921" spans="1:5" x14ac:dyDescent="0.25">
      <c r="A1921">
        <v>1929</v>
      </c>
      <c r="B1921" s="2">
        <v>1</v>
      </c>
      <c r="C1921" s="5">
        <v>2</v>
      </c>
    </row>
    <row r="1922" spans="1:5" x14ac:dyDescent="0.25">
      <c r="A1922">
        <v>1930</v>
      </c>
      <c r="B1922" s="2">
        <v>1</v>
      </c>
      <c r="C1922" s="5">
        <v>2</v>
      </c>
    </row>
    <row r="1923" spans="1:5" x14ac:dyDescent="0.25">
      <c r="A1923">
        <v>1931</v>
      </c>
      <c r="B1923" s="2">
        <v>1</v>
      </c>
      <c r="C1923" s="5">
        <v>2</v>
      </c>
    </row>
    <row r="1924" spans="1:5" x14ac:dyDescent="0.25">
      <c r="A1924">
        <v>1932</v>
      </c>
      <c r="B1924" s="2">
        <v>1</v>
      </c>
    </row>
    <row r="1925" spans="1:5" x14ac:dyDescent="0.25">
      <c r="A1925">
        <v>1933</v>
      </c>
      <c r="B1925" s="2">
        <v>1</v>
      </c>
    </row>
    <row r="1926" spans="1:5" x14ac:dyDescent="0.25">
      <c r="A1926">
        <v>1934</v>
      </c>
      <c r="B1926" s="2">
        <v>1</v>
      </c>
    </row>
    <row r="1927" spans="1:5" x14ac:dyDescent="0.25">
      <c r="A1927">
        <v>1935</v>
      </c>
      <c r="B1927" s="2">
        <v>1</v>
      </c>
      <c r="D1927" s="4">
        <v>3</v>
      </c>
    </row>
    <row r="1928" spans="1:5" x14ac:dyDescent="0.25">
      <c r="A1928">
        <v>1936</v>
      </c>
      <c r="D1928" s="4">
        <v>3</v>
      </c>
      <c r="E1928" s="3">
        <v>4</v>
      </c>
    </row>
    <row r="1929" spans="1:5" x14ac:dyDescent="0.25">
      <c r="A1929">
        <v>1937</v>
      </c>
      <c r="D1929" s="4">
        <v>3</v>
      </c>
      <c r="E1929" s="3">
        <v>4</v>
      </c>
    </row>
    <row r="1930" spans="1:5" x14ac:dyDescent="0.25">
      <c r="A1930">
        <v>1938</v>
      </c>
      <c r="D1930" s="4">
        <v>3</v>
      </c>
      <c r="E1930" s="3">
        <v>4</v>
      </c>
    </row>
    <row r="1931" spans="1:5" x14ac:dyDescent="0.25">
      <c r="A1931">
        <v>1939</v>
      </c>
      <c r="D1931" s="4">
        <v>3</v>
      </c>
      <c r="E1931" s="3">
        <v>4</v>
      </c>
    </row>
    <row r="1932" spans="1:5" x14ac:dyDescent="0.25">
      <c r="A1932">
        <v>1940</v>
      </c>
      <c r="D1932" s="4">
        <v>3</v>
      </c>
      <c r="E1932" s="3">
        <v>4</v>
      </c>
    </row>
    <row r="1933" spans="1:5" x14ac:dyDescent="0.25">
      <c r="A1933">
        <v>1941</v>
      </c>
      <c r="D1933" s="4">
        <v>3</v>
      </c>
      <c r="E1933" s="3">
        <v>4</v>
      </c>
    </row>
    <row r="1934" spans="1:5" x14ac:dyDescent="0.25">
      <c r="A1934">
        <v>1942</v>
      </c>
      <c r="D1934" s="4">
        <v>3</v>
      </c>
      <c r="E1934" s="3">
        <v>4</v>
      </c>
    </row>
    <row r="1935" spans="1:5" x14ac:dyDescent="0.25">
      <c r="A1935">
        <v>1943</v>
      </c>
      <c r="D1935" s="4">
        <v>3</v>
      </c>
      <c r="E1935" s="3">
        <v>4</v>
      </c>
    </row>
    <row r="1936" spans="1:5" x14ac:dyDescent="0.25">
      <c r="A1936">
        <v>1944</v>
      </c>
    </row>
    <row r="1937" spans="1:5" x14ac:dyDescent="0.25">
      <c r="A1937">
        <v>1945</v>
      </c>
      <c r="C1937" s="5">
        <v>2</v>
      </c>
    </row>
    <row r="1938" spans="1:5" x14ac:dyDescent="0.25">
      <c r="A1938">
        <v>1946</v>
      </c>
      <c r="C1938" s="5">
        <v>2</v>
      </c>
    </row>
    <row r="1939" spans="1:5" x14ac:dyDescent="0.25">
      <c r="A1939">
        <v>1947</v>
      </c>
      <c r="C1939" s="5">
        <v>2</v>
      </c>
    </row>
    <row r="1940" spans="1:5" x14ac:dyDescent="0.25">
      <c r="A1940">
        <v>1948</v>
      </c>
      <c r="C1940" s="5">
        <v>2</v>
      </c>
    </row>
    <row r="1941" spans="1:5" x14ac:dyDescent="0.25">
      <c r="A1941">
        <v>1949</v>
      </c>
      <c r="C1941" s="5">
        <v>2</v>
      </c>
    </row>
    <row r="1942" spans="1:5" x14ac:dyDescent="0.25">
      <c r="A1942">
        <v>1950</v>
      </c>
      <c r="B1942" s="2">
        <v>1</v>
      </c>
      <c r="C1942" s="5">
        <v>2</v>
      </c>
    </row>
    <row r="1943" spans="1:5" x14ac:dyDescent="0.25">
      <c r="A1943">
        <v>1951</v>
      </c>
      <c r="B1943" s="2">
        <v>1</v>
      </c>
      <c r="C1943" s="5">
        <v>2</v>
      </c>
    </row>
    <row r="1944" spans="1:5" x14ac:dyDescent="0.25">
      <c r="A1944">
        <v>1952</v>
      </c>
      <c r="B1944" s="2">
        <v>1</v>
      </c>
      <c r="C1944" s="5">
        <v>2</v>
      </c>
    </row>
    <row r="1945" spans="1:5" x14ac:dyDescent="0.25">
      <c r="A1945">
        <v>1953</v>
      </c>
      <c r="B1945" s="2">
        <v>1</v>
      </c>
      <c r="C1945" s="5">
        <v>2</v>
      </c>
    </row>
    <row r="1946" spans="1:5" x14ac:dyDescent="0.25">
      <c r="A1946">
        <v>1954</v>
      </c>
      <c r="B1946" s="2">
        <v>1</v>
      </c>
    </row>
    <row r="1947" spans="1:5" x14ac:dyDescent="0.25">
      <c r="A1947">
        <v>1955</v>
      </c>
      <c r="B1947" s="2">
        <v>1</v>
      </c>
    </row>
    <row r="1948" spans="1:5" x14ac:dyDescent="0.25">
      <c r="A1948">
        <v>1956</v>
      </c>
      <c r="B1948" s="2">
        <v>1</v>
      </c>
    </row>
    <row r="1949" spans="1:5" x14ac:dyDescent="0.25">
      <c r="A1949">
        <v>1957</v>
      </c>
      <c r="B1949" s="2">
        <v>1</v>
      </c>
    </row>
    <row r="1950" spans="1:5" x14ac:dyDescent="0.25">
      <c r="A1950">
        <v>1958</v>
      </c>
      <c r="D1950" s="4">
        <v>3</v>
      </c>
      <c r="E1950" s="3">
        <v>4</v>
      </c>
    </row>
    <row r="1951" spans="1:5" x14ac:dyDescent="0.25">
      <c r="A1951">
        <v>1959</v>
      </c>
      <c r="D1951" s="4">
        <v>3</v>
      </c>
      <c r="E1951" s="3">
        <v>4</v>
      </c>
    </row>
    <row r="1952" spans="1:5" x14ac:dyDescent="0.25">
      <c r="A1952">
        <v>1960</v>
      </c>
      <c r="D1952" s="4">
        <v>3</v>
      </c>
      <c r="E1952" s="3">
        <v>4</v>
      </c>
    </row>
    <row r="1953" spans="1:5" x14ac:dyDescent="0.25">
      <c r="A1953">
        <v>1961</v>
      </c>
      <c r="D1953" s="4">
        <v>3</v>
      </c>
      <c r="E1953" s="3">
        <v>4</v>
      </c>
    </row>
    <row r="1954" spans="1:5" x14ac:dyDescent="0.25">
      <c r="A1954">
        <v>1962</v>
      </c>
      <c r="D1954" s="4">
        <v>3</v>
      </c>
      <c r="E1954" s="3">
        <v>4</v>
      </c>
    </row>
    <row r="1955" spans="1:5" x14ac:dyDescent="0.25">
      <c r="A1955">
        <v>1963</v>
      </c>
      <c r="D1955" s="4">
        <v>3</v>
      </c>
      <c r="E1955" s="3">
        <v>4</v>
      </c>
    </row>
    <row r="1956" spans="1:5" x14ac:dyDescent="0.25">
      <c r="A1956">
        <v>1964</v>
      </c>
      <c r="D1956" s="4">
        <v>3</v>
      </c>
      <c r="E1956" s="3">
        <v>4</v>
      </c>
    </row>
    <row r="1957" spans="1:5" x14ac:dyDescent="0.25">
      <c r="A1957">
        <v>1965</v>
      </c>
      <c r="D1957" s="4">
        <v>3</v>
      </c>
      <c r="E1957" s="3">
        <v>4</v>
      </c>
    </row>
    <row r="1958" spans="1:5" x14ac:dyDescent="0.25">
      <c r="A1958">
        <v>1966</v>
      </c>
      <c r="D1958" s="4">
        <v>3</v>
      </c>
      <c r="E1958" s="3">
        <v>4</v>
      </c>
    </row>
    <row r="1959" spans="1:5" x14ac:dyDescent="0.25">
      <c r="A1959">
        <v>1967</v>
      </c>
    </row>
    <row r="1960" spans="1:5" x14ac:dyDescent="0.25">
      <c r="A1960">
        <v>1968</v>
      </c>
    </row>
    <row r="1961" spans="1:5" x14ac:dyDescent="0.25">
      <c r="A1961">
        <v>1969</v>
      </c>
      <c r="C1961" s="5">
        <v>2</v>
      </c>
    </row>
    <row r="1962" spans="1:5" x14ac:dyDescent="0.25">
      <c r="A1962">
        <v>1970</v>
      </c>
      <c r="C1962" s="5">
        <v>2</v>
      </c>
    </row>
    <row r="1963" spans="1:5" x14ac:dyDescent="0.25">
      <c r="A1963">
        <v>1971</v>
      </c>
      <c r="C1963" s="5">
        <v>2</v>
      </c>
    </row>
    <row r="1964" spans="1:5" x14ac:dyDescent="0.25">
      <c r="A1964">
        <v>1972</v>
      </c>
      <c r="C1964" s="5">
        <v>2</v>
      </c>
    </row>
    <row r="1965" spans="1:5" x14ac:dyDescent="0.25">
      <c r="A1965">
        <v>1973</v>
      </c>
      <c r="C1965" s="5">
        <v>2</v>
      </c>
    </row>
    <row r="1966" spans="1:5" x14ac:dyDescent="0.25">
      <c r="A1966">
        <v>1974</v>
      </c>
      <c r="C1966" s="5">
        <v>2</v>
      </c>
    </row>
    <row r="1967" spans="1:5" x14ac:dyDescent="0.25">
      <c r="A1967">
        <v>1975</v>
      </c>
      <c r="B1967" s="2">
        <v>1</v>
      </c>
      <c r="C1967" s="5">
        <v>2</v>
      </c>
    </row>
    <row r="1968" spans="1:5" x14ac:dyDescent="0.25">
      <c r="A1968">
        <v>1976</v>
      </c>
      <c r="B1968" s="2">
        <v>1</v>
      </c>
      <c r="C1968" s="5">
        <v>2</v>
      </c>
    </row>
    <row r="1969" spans="1:5" x14ac:dyDescent="0.25">
      <c r="A1969">
        <v>1977</v>
      </c>
      <c r="B1969" s="2">
        <v>1</v>
      </c>
      <c r="C1969" s="5">
        <v>2</v>
      </c>
    </row>
    <row r="1970" spans="1:5" x14ac:dyDescent="0.25">
      <c r="A1970">
        <v>1978</v>
      </c>
      <c r="B1970" s="2">
        <v>1</v>
      </c>
    </row>
    <row r="1971" spans="1:5" x14ac:dyDescent="0.25">
      <c r="A1971">
        <v>1979</v>
      </c>
      <c r="B1971" s="2">
        <v>1</v>
      </c>
    </row>
    <row r="1972" spans="1:5" x14ac:dyDescent="0.25">
      <c r="A1972">
        <v>1980</v>
      </c>
      <c r="B1972" s="2">
        <v>1</v>
      </c>
    </row>
    <row r="1973" spans="1:5" x14ac:dyDescent="0.25">
      <c r="A1973">
        <v>1981</v>
      </c>
      <c r="B1973" s="2">
        <v>1</v>
      </c>
    </row>
    <row r="1974" spans="1:5" x14ac:dyDescent="0.25">
      <c r="A1974">
        <v>1982</v>
      </c>
    </row>
    <row r="1975" spans="1:5" x14ac:dyDescent="0.25">
      <c r="A1975">
        <v>1983</v>
      </c>
      <c r="D1975" s="4">
        <v>3</v>
      </c>
      <c r="E1975" s="3">
        <v>4</v>
      </c>
    </row>
    <row r="1976" spans="1:5" x14ac:dyDescent="0.25">
      <c r="A1976">
        <v>1984</v>
      </c>
      <c r="D1976" s="4">
        <v>3</v>
      </c>
      <c r="E1976" s="3">
        <v>4</v>
      </c>
    </row>
    <row r="1977" spans="1:5" x14ac:dyDescent="0.25">
      <c r="A1977">
        <v>1985</v>
      </c>
      <c r="D1977" s="4">
        <v>3</v>
      </c>
      <c r="E1977" s="3">
        <v>4</v>
      </c>
    </row>
    <row r="1978" spans="1:5" x14ac:dyDescent="0.25">
      <c r="A1978">
        <v>1986</v>
      </c>
      <c r="D1978" s="4">
        <v>3</v>
      </c>
      <c r="E1978" s="3">
        <v>4</v>
      </c>
    </row>
    <row r="1979" spans="1:5" x14ac:dyDescent="0.25">
      <c r="A1979">
        <v>1987</v>
      </c>
      <c r="D1979" s="4">
        <v>3</v>
      </c>
      <c r="E1979" s="3">
        <v>4</v>
      </c>
    </row>
    <row r="1980" spans="1:5" x14ac:dyDescent="0.25">
      <c r="A1980">
        <v>1988</v>
      </c>
      <c r="D1980" s="4">
        <v>3</v>
      </c>
      <c r="E1980" s="3">
        <v>4</v>
      </c>
    </row>
    <row r="1981" spans="1:5" x14ac:dyDescent="0.25">
      <c r="A1981">
        <v>1989</v>
      </c>
      <c r="D1981" s="4">
        <v>3</v>
      </c>
      <c r="E1981" s="3">
        <v>4</v>
      </c>
    </row>
    <row r="1982" spans="1:5" x14ac:dyDescent="0.25">
      <c r="A1982">
        <v>1990</v>
      </c>
      <c r="C1982" s="5">
        <v>2</v>
      </c>
      <c r="D1982" s="4">
        <v>3</v>
      </c>
      <c r="E1982" s="3">
        <v>4</v>
      </c>
    </row>
    <row r="1983" spans="1:5" x14ac:dyDescent="0.25">
      <c r="A1983">
        <v>1991</v>
      </c>
      <c r="C1983" s="5">
        <v>2</v>
      </c>
      <c r="D1983" s="4">
        <v>3</v>
      </c>
      <c r="E1983" s="3">
        <v>4</v>
      </c>
    </row>
    <row r="1984" spans="1:5" x14ac:dyDescent="0.25">
      <c r="A1984">
        <v>1992</v>
      </c>
      <c r="C1984" s="5">
        <v>2</v>
      </c>
      <c r="D1984" s="4">
        <v>3</v>
      </c>
      <c r="E1984" s="3">
        <v>4</v>
      </c>
    </row>
    <row r="1985" spans="1:5" x14ac:dyDescent="0.25">
      <c r="A1985">
        <v>1993</v>
      </c>
      <c r="C1985" s="5">
        <v>2</v>
      </c>
    </row>
    <row r="1986" spans="1:5" x14ac:dyDescent="0.25">
      <c r="A1986">
        <v>1994</v>
      </c>
      <c r="C1986" s="5">
        <v>2</v>
      </c>
    </row>
    <row r="1987" spans="1:5" x14ac:dyDescent="0.25">
      <c r="A1987">
        <v>1995</v>
      </c>
      <c r="B1987" s="2">
        <v>1</v>
      </c>
      <c r="C1987" s="5">
        <v>2</v>
      </c>
    </row>
    <row r="1988" spans="1:5" x14ac:dyDescent="0.25">
      <c r="A1988">
        <v>1996</v>
      </c>
      <c r="B1988" s="2">
        <v>1</v>
      </c>
      <c r="C1988" s="5">
        <v>2</v>
      </c>
    </row>
    <row r="1989" spans="1:5" x14ac:dyDescent="0.25">
      <c r="A1989">
        <v>1997</v>
      </c>
      <c r="B1989" s="2">
        <v>1</v>
      </c>
      <c r="C1989" s="5">
        <v>2</v>
      </c>
    </row>
    <row r="1990" spans="1:5" x14ac:dyDescent="0.25">
      <c r="A1990">
        <v>1998</v>
      </c>
      <c r="B1990" s="2">
        <v>1</v>
      </c>
      <c r="C1990" s="5">
        <v>2</v>
      </c>
    </row>
    <row r="1991" spans="1:5" x14ac:dyDescent="0.25">
      <c r="A1991">
        <v>1999</v>
      </c>
      <c r="B1991" s="2">
        <v>1</v>
      </c>
      <c r="C1991" s="5">
        <v>2</v>
      </c>
    </row>
    <row r="1992" spans="1:5" x14ac:dyDescent="0.25">
      <c r="A1992">
        <v>2000</v>
      </c>
      <c r="B1992" s="2">
        <v>1</v>
      </c>
      <c r="C1992" s="5">
        <v>2</v>
      </c>
    </row>
    <row r="1993" spans="1:5" x14ac:dyDescent="0.25">
      <c r="A1993">
        <v>2001</v>
      </c>
      <c r="B1993" s="2">
        <v>1</v>
      </c>
    </row>
    <row r="1994" spans="1:5" x14ac:dyDescent="0.25">
      <c r="A1994">
        <v>2002</v>
      </c>
      <c r="B1994" s="2">
        <v>1</v>
      </c>
    </row>
    <row r="1995" spans="1:5" x14ac:dyDescent="0.25">
      <c r="A1995">
        <v>2003</v>
      </c>
      <c r="B1995" s="2">
        <v>1</v>
      </c>
    </row>
    <row r="1996" spans="1:5" x14ac:dyDescent="0.25">
      <c r="A1996">
        <v>2004</v>
      </c>
      <c r="B1996" s="2">
        <v>1</v>
      </c>
    </row>
    <row r="1997" spans="1:5" x14ac:dyDescent="0.25">
      <c r="A1997">
        <v>2005</v>
      </c>
      <c r="B1997" s="2">
        <v>1</v>
      </c>
    </row>
    <row r="1998" spans="1:5" x14ac:dyDescent="0.25">
      <c r="A1998">
        <v>2006</v>
      </c>
      <c r="B1998" s="2">
        <v>1</v>
      </c>
      <c r="E1998" s="3">
        <v>4</v>
      </c>
    </row>
    <row r="1999" spans="1:5" x14ac:dyDescent="0.25">
      <c r="A1999">
        <v>2007</v>
      </c>
      <c r="D1999" s="4">
        <v>3</v>
      </c>
      <c r="E1999" s="3">
        <v>4</v>
      </c>
    </row>
    <row r="2000" spans="1:5" x14ac:dyDescent="0.25">
      <c r="A2000">
        <v>2008</v>
      </c>
      <c r="D2000" s="4">
        <v>3</v>
      </c>
      <c r="E2000" s="3">
        <v>4</v>
      </c>
    </row>
    <row r="2001" spans="1:5" x14ac:dyDescent="0.25">
      <c r="A2001">
        <v>2009</v>
      </c>
      <c r="D2001" s="4">
        <v>3</v>
      </c>
      <c r="E2001" s="3">
        <v>4</v>
      </c>
    </row>
    <row r="2002" spans="1:5" x14ac:dyDescent="0.25">
      <c r="A2002">
        <v>2010</v>
      </c>
      <c r="D2002" s="4">
        <v>3</v>
      </c>
      <c r="E2002" s="3">
        <v>4</v>
      </c>
    </row>
    <row r="2003" spans="1:5" x14ac:dyDescent="0.25">
      <c r="A2003">
        <v>2011</v>
      </c>
      <c r="D2003" s="4">
        <v>3</v>
      </c>
      <c r="E2003" s="3">
        <v>4</v>
      </c>
    </row>
    <row r="2004" spans="1:5" x14ac:dyDescent="0.25">
      <c r="A2004">
        <v>2012</v>
      </c>
      <c r="D2004" s="4">
        <v>3</v>
      </c>
      <c r="E2004" s="3">
        <v>4</v>
      </c>
    </row>
    <row r="2005" spans="1:5" x14ac:dyDescent="0.25">
      <c r="A2005">
        <v>2013</v>
      </c>
      <c r="D2005" s="4">
        <v>3</v>
      </c>
      <c r="E2005" s="3">
        <v>4</v>
      </c>
    </row>
    <row r="2006" spans="1:5" x14ac:dyDescent="0.25">
      <c r="A2006">
        <v>2014</v>
      </c>
      <c r="D2006" s="4">
        <v>3</v>
      </c>
      <c r="E2006" s="3">
        <v>4</v>
      </c>
    </row>
    <row r="2007" spans="1:5" x14ac:dyDescent="0.25">
      <c r="A2007">
        <v>2015</v>
      </c>
      <c r="C2007" s="5">
        <v>2</v>
      </c>
      <c r="D2007" s="4">
        <v>3</v>
      </c>
      <c r="E2007" s="3">
        <v>4</v>
      </c>
    </row>
    <row r="2008" spans="1:5" x14ac:dyDescent="0.25">
      <c r="A2008">
        <v>2016</v>
      </c>
      <c r="C2008" s="5">
        <v>2</v>
      </c>
      <c r="D2008" s="4">
        <v>3</v>
      </c>
      <c r="E2008" s="3">
        <v>4</v>
      </c>
    </row>
    <row r="2009" spans="1:5" x14ac:dyDescent="0.25">
      <c r="A2009">
        <v>2017</v>
      </c>
      <c r="C2009" s="5">
        <v>2</v>
      </c>
      <c r="D2009" s="4">
        <v>3</v>
      </c>
      <c r="E2009" s="3">
        <v>4</v>
      </c>
    </row>
    <row r="2010" spans="1:5" x14ac:dyDescent="0.25">
      <c r="A2010">
        <v>2018</v>
      </c>
      <c r="C2010" s="5">
        <v>2</v>
      </c>
      <c r="D2010" s="4">
        <v>3</v>
      </c>
      <c r="E2010" s="3">
        <v>4</v>
      </c>
    </row>
    <row r="2011" spans="1:5" x14ac:dyDescent="0.25">
      <c r="A2011">
        <v>2019</v>
      </c>
      <c r="C2011" s="5">
        <v>2</v>
      </c>
      <c r="D2011" s="4">
        <v>3</v>
      </c>
      <c r="E2011" s="3">
        <v>4</v>
      </c>
    </row>
    <row r="2012" spans="1:5" x14ac:dyDescent="0.25">
      <c r="A2012">
        <v>2020</v>
      </c>
      <c r="C2012" s="5">
        <v>2</v>
      </c>
      <c r="D2012" s="4">
        <v>3</v>
      </c>
      <c r="E2012" s="3">
        <v>4</v>
      </c>
    </row>
    <row r="2013" spans="1:5" x14ac:dyDescent="0.25">
      <c r="A2013">
        <v>2021</v>
      </c>
      <c r="C2013" s="5">
        <v>2</v>
      </c>
      <c r="D2013" s="4">
        <v>3</v>
      </c>
    </row>
    <row r="2014" spans="1:5" x14ac:dyDescent="0.25">
      <c r="A2014">
        <v>2022</v>
      </c>
      <c r="C2014" s="5">
        <v>2</v>
      </c>
      <c r="D2014" s="4">
        <v>3</v>
      </c>
    </row>
    <row r="2015" spans="1:5" x14ac:dyDescent="0.25">
      <c r="A2015">
        <v>2023</v>
      </c>
      <c r="B2015" s="2">
        <v>1</v>
      </c>
      <c r="C2015" s="5">
        <v>2</v>
      </c>
    </row>
    <row r="2016" spans="1:5" x14ac:dyDescent="0.25">
      <c r="A2016">
        <v>2024</v>
      </c>
      <c r="B2016" s="2">
        <v>1</v>
      </c>
      <c r="C2016" s="5">
        <v>2</v>
      </c>
    </row>
    <row r="2017" spans="1:6" x14ac:dyDescent="0.25">
      <c r="A2017">
        <v>2025</v>
      </c>
      <c r="B2017" s="2">
        <v>1</v>
      </c>
      <c r="C2017" s="5">
        <v>2</v>
      </c>
    </row>
    <row r="2018" spans="1:6" x14ac:dyDescent="0.25">
      <c r="A2018">
        <v>2026</v>
      </c>
      <c r="B2018" s="2">
        <v>1</v>
      </c>
      <c r="C2018" s="5">
        <v>2</v>
      </c>
    </row>
    <row r="2019" spans="1:6" x14ac:dyDescent="0.25">
      <c r="A2019">
        <v>2027</v>
      </c>
      <c r="B2019" s="2">
        <v>1</v>
      </c>
      <c r="C2019" s="5">
        <v>2</v>
      </c>
    </row>
    <row r="2020" spans="1:6" x14ac:dyDescent="0.25">
      <c r="A2020">
        <v>2028</v>
      </c>
      <c r="B2020" s="2">
        <v>1</v>
      </c>
      <c r="C2020" s="5">
        <v>2</v>
      </c>
    </row>
    <row r="2021" spans="1:6" x14ac:dyDescent="0.25">
      <c r="A2021">
        <v>2029</v>
      </c>
      <c r="B2021" s="2">
        <v>1</v>
      </c>
      <c r="C2021" s="5">
        <v>2</v>
      </c>
    </row>
    <row r="2022" spans="1:6" x14ac:dyDescent="0.25">
      <c r="A2022">
        <v>2030</v>
      </c>
      <c r="B2022" s="2">
        <v>1</v>
      </c>
      <c r="C2022" s="5">
        <v>2</v>
      </c>
    </row>
    <row r="2023" spans="1:6" x14ac:dyDescent="0.25">
      <c r="A2023">
        <v>2031</v>
      </c>
      <c r="B2023" s="2">
        <v>1</v>
      </c>
      <c r="C2023" s="5">
        <v>2</v>
      </c>
      <c r="E2023" s="3">
        <v>4</v>
      </c>
    </row>
    <row r="2024" spans="1:6" x14ac:dyDescent="0.25">
      <c r="A2024">
        <v>2032</v>
      </c>
      <c r="B2024" s="2">
        <v>1</v>
      </c>
      <c r="C2024" s="5">
        <v>2</v>
      </c>
      <c r="E2024" s="3">
        <v>4</v>
      </c>
    </row>
    <row r="2025" spans="1:6" x14ac:dyDescent="0.25">
      <c r="A2025">
        <v>2033</v>
      </c>
      <c r="B2025" s="2">
        <v>1</v>
      </c>
      <c r="D2025" s="4">
        <v>3</v>
      </c>
      <c r="E2025" s="3">
        <v>4</v>
      </c>
    </row>
    <row r="2026" spans="1:6" x14ac:dyDescent="0.25">
      <c r="A2026">
        <v>2034</v>
      </c>
      <c r="B2026" s="2">
        <v>1</v>
      </c>
      <c r="D2026" s="4">
        <v>3</v>
      </c>
      <c r="E2026" s="3">
        <v>4</v>
      </c>
      <c r="F2026" t="s">
        <v>22</v>
      </c>
    </row>
    <row r="2027" spans="1:6" x14ac:dyDescent="0.25">
      <c r="A2027">
        <v>2035</v>
      </c>
    </row>
    <row r="2028" spans="1:6" x14ac:dyDescent="0.25">
      <c r="A2028">
        <v>2036</v>
      </c>
      <c r="F2028" t="s">
        <v>22</v>
      </c>
    </row>
    <row r="2029" spans="1:6" x14ac:dyDescent="0.25">
      <c r="A2029">
        <v>2037</v>
      </c>
      <c r="D2029" s="4">
        <v>3</v>
      </c>
    </row>
    <row r="2030" spans="1:6" x14ac:dyDescent="0.25">
      <c r="A2030">
        <v>2038</v>
      </c>
      <c r="C2030" s="5">
        <v>2</v>
      </c>
      <c r="D2030" s="4">
        <v>3</v>
      </c>
    </row>
    <row r="2031" spans="1:6" x14ac:dyDescent="0.25">
      <c r="A2031">
        <v>2039</v>
      </c>
      <c r="C2031" s="5">
        <v>2</v>
      </c>
      <c r="D2031" s="4">
        <v>3</v>
      </c>
    </row>
    <row r="2032" spans="1:6" x14ac:dyDescent="0.25">
      <c r="A2032">
        <v>2040</v>
      </c>
      <c r="C2032" s="5">
        <v>2</v>
      </c>
      <c r="D2032" s="4">
        <v>3</v>
      </c>
    </row>
    <row r="2033" spans="1:5" x14ac:dyDescent="0.25">
      <c r="A2033">
        <v>2041</v>
      </c>
      <c r="C2033" s="5">
        <v>2</v>
      </c>
      <c r="D2033" s="4">
        <v>3</v>
      </c>
    </row>
    <row r="2034" spans="1:5" x14ac:dyDescent="0.25">
      <c r="A2034">
        <v>2042</v>
      </c>
      <c r="C2034" s="5">
        <v>2</v>
      </c>
      <c r="D2034" s="4">
        <v>3</v>
      </c>
    </row>
    <row r="2035" spans="1:5" x14ac:dyDescent="0.25">
      <c r="A2035">
        <v>2043</v>
      </c>
      <c r="C2035" s="5">
        <v>2</v>
      </c>
      <c r="D2035" s="4">
        <v>3</v>
      </c>
    </row>
    <row r="2036" spans="1:5" x14ac:dyDescent="0.25">
      <c r="A2036">
        <v>2044</v>
      </c>
      <c r="C2036" s="5">
        <v>2</v>
      </c>
      <c r="D2036" s="4">
        <v>3</v>
      </c>
    </row>
    <row r="2037" spans="1:5" x14ac:dyDescent="0.25">
      <c r="A2037">
        <v>2045</v>
      </c>
      <c r="C2037" s="5">
        <v>2</v>
      </c>
      <c r="D2037" s="4">
        <v>3</v>
      </c>
    </row>
    <row r="2038" spans="1:5" x14ac:dyDescent="0.25">
      <c r="A2038">
        <v>2046</v>
      </c>
      <c r="C2038" s="5">
        <v>2</v>
      </c>
      <c r="D2038" s="4">
        <v>3</v>
      </c>
    </row>
    <row r="2039" spans="1:5" x14ac:dyDescent="0.25">
      <c r="A2039">
        <v>2047</v>
      </c>
      <c r="C2039" s="5">
        <v>2</v>
      </c>
      <c r="D2039" s="4">
        <v>3</v>
      </c>
    </row>
    <row r="2040" spans="1:5" x14ac:dyDescent="0.25">
      <c r="A2040">
        <v>2048</v>
      </c>
      <c r="C2040" s="5">
        <v>2</v>
      </c>
      <c r="D2040" s="4">
        <v>3</v>
      </c>
    </row>
    <row r="2041" spans="1:5" x14ac:dyDescent="0.25">
      <c r="A2041">
        <v>2049</v>
      </c>
      <c r="C2041" s="5">
        <v>2</v>
      </c>
      <c r="D2041" s="4">
        <v>3</v>
      </c>
    </row>
    <row r="2042" spans="1:5" x14ac:dyDescent="0.25">
      <c r="A2042">
        <v>2050</v>
      </c>
      <c r="C2042" s="5">
        <v>2</v>
      </c>
      <c r="D2042" s="4">
        <v>3</v>
      </c>
    </row>
    <row r="2043" spans="1:5" x14ac:dyDescent="0.25">
      <c r="A2043">
        <v>2051</v>
      </c>
    </row>
    <row r="2044" spans="1:5" x14ac:dyDescent="0.25">
      <c r="A2044">
        <v>2052</v>
      </c>
    </row>
    <row r="2045" spans="1:5" x14ac:dyDescent="0.25">
      <c r="A2045">
        <v>2053</v>
      </c>
    </row>
    <row r="2046" spans="1:5" x14ac:dyDescent="0.25">
      <c r="A2046">
        <v>2054</v>
      </c>
      <c r="B2046" s="2">
        <v>1</v>
      </c>
      <c r="E2046" s="3">
        <v>4</v>
      </c>
    </row>
    <row r="2047" spans="1:5" x14ac:dyDescent="0.25">
      <c r="A2047">
        <v>2055</v>
      </c>
      <c r="B2047" s="2">
        <v>1</v>
      </c>
      <c r="E2047" s="3">
        <v>4</v>
      </c>
    </row>
    <row r="2048" spans="1:5" x14ac:dyDescent="0.25">
      <c r="A2048">
        <v>2056</v>
      </c>
      <c r="B2048" s="2">
        <v>1</v>
      </c>
      <c r="E2048" s="3">
        <v>4</v>
      </c>
    </row>
    <row r="2049" spans="1:5" x14ac:dyDescent="0.25">
      <c r="A2049">
        <v>2057</v>
      </c>
      <c r="B2049" s="2">
        <v>1</v>
      </c>
      <c r="E2049" s="3">
        <v>4</v>
      </c>
    </row>
    <row r="2050" spans="1:5" x14ac:dyDescent="0.25">
      <c r="A2050">
        <v>2058</v>
      </c>
      <c r="B2050" s="2">
        <v>1</v>
      </c>
      <c r="E2050" s="3">
        <v>4</v>
      </c>
    </row>
    <row r="2051" spans="1:5" x14ac:dyDescent="0.25">
      <c r="A2051">
        <v>2059</v>
      </c>
      <c r="B2051" s="2">
        <v>1</v>
      </c>
      <c r="E2051" s="3">
        <v>4</v>
      </c>
    </row>
    <row r="2052" spans="1:5" x14ac:dyDescent="0.25">
      <c r="A2052">
        <v>2060</v>
      </c>
      <c r="B2052" s="2">
        <v>1</v>
      </c>
      <c r="E2052" s="3">
        <v>4</v>
      </c>
    </row>
    <row r="2053" spans="1:5" x14ac:dyDescent="0.25">
      <c r="A2053">
        <v>2061</v>
      </c>
      <c r="B2053" s="2">
        <v>1</v>
      </c>
      <c r="E2053" s="3">
        <v>4</v>
      </c>
    </row>
    <row r="2054" spans="1:5" x14ac:dyDescent="0.25">
      <c r="A2054">
        <v>2062</v>
      </c>
      <c r="B2054" s="2">
        <v>1</v>
      </c>
      <c r="E2054" s="3">
        <v>4</v>
      </c>
    </row>
    <row r="2055" spans="1:5" x14ac:dyDescent="0.25">
      <c r="A2055">
        <v>2063</v>
      </c>
      <c r="B2055" s="2">
        <v>1</v>
      </c>
      <c r="E2055" s="3">
        <v>4</v>
      </c>
    </row>
    <row r="2056" spans="1:5" x14ac:dyDescent="0.25">
      <c r="A2056">
        <v>2064</v>
      </c>
      <c r="B2056" s="2">
        <v>1</v>
      </c>
      <c r="E2056" s="3">
        <v>4</v>
      </c>
    </row>
    <row r="2057" spans="1:5" x14ac:dyDescent="0.25">
      <c r="A2057">
        <v>2065</v>
      </c>
      <c r="B2057" s="2">
        <v>1</v>
      </c>
      <c r="E2057" s="3">
        <v>4</v>
      </c>
    </row>
    <row r="2058" spans="1:5" x14ac:dyDescent="0.25">
      <c r="A2058">
        <v>2066</v>
      </c>
    </row>
    <row r="2059" spans="1:5" x14ac:dyDescent="0.25">
      <c r="A2059">
        <v>2067</v>
      </c>
    </row>
    <row r="2060" spans="1:5" x14ac:dyDescent="0.25">
      <c r="A2060">
        <v>2068</v>
      </c>
      <c r="D2060" s="4">
        <v>3</v>
      </c>
    </row>
    <row r="2061" spans="1:5" x14ac:dyDescent="0.25">
      <c r="A2061">
        <v>2069</v>
      </c>
      <c r="C2061" s="5">
        <v>2</v>
      </c>
      <c r="D2061" s="4">
        <v>3</v>
      </c>
    </row>
    <row r="2062" spans="1:5" x14ac:dyDescent="0.25">
      <c r="A2062">
        <v>2070</v>
      </c>
      <c r="C2062" s="5">
        <v>2</v>
      </c>
      <c r="D2062" s="4">
        <v>3</v>
      </c>
    </row>
    <row r="2063" spans="1:5" x14ac:dyDescent="0.25">
      <c r="A2063">
        <v>2071</v>
      </c>
      <c r="C2063" s="5">
        <v>2</v>
      </c>
      <c r="D2063" s="4">
        <v>3</v>
      </c>
    </row>
    <row r="2064" spans="1:5" x14ac:dyDescent="0.25">
      <c r="A2064">
        <v>2072</v>
      </c>
      <c r="C2064" s="5">
        <v>2</v>
      </c>
      <c r="D2064" s="4">
        <v>3</v>
      </c>
    </row>
    <row r="2065" spans="1:5" x14ac:dyDescent="0.25">
      <c r="A2065">
        <v>2073</v>
      </c>
      <c r="C2065" s="5">
        <v>2</v>
      </c>
      <c r="D2065" s="4">
        <v>3</v>
      </c>
    </row>
    <row r="2066" spans="1:5" x14ac:dyDescent="0.25">
      <c r="A2066">
        <v>2074</v>
      </c>
      <c r="C2066" s="5">
        <v>2</v>
      </c>
      <c r="D2066" s="4">
        <v>3</v>
      </c>
    </row>
    <row r="2067" spans="1:5" x14ac:dyDescent="0.25">
      <c r="A2067">
        <v>2075</v>
      </c>
      <c r="C2067" s="5">
        <v>2</v>
      </c>
      <c r="D2067" s="4">
        <v>3</v>
      </c>
    </row>
    <row r="2068" spans="1:5" x14ac:dyDescent="0.25">
      <c r="A2068">
        <v>2076</v>
      </c>
      <c r="C2068" s="5">
        <v>2</v>
      </c>
      <c r="D2068" s="4">
        <v>3</v>
      </c>
    </row>
    <row r="2069" spans="1:5" x14ac:dyDescent="0.25">
      <c r="A2069">
        <v>2077</v>
      </c>
      <c r="C2069" s="5">
        <v>2</v>
      </c>
      <c r="D2069" s="4">
        <v>3</v>
      </c>
    </row>
    <row r="2070" spans="1:5" x14ac:dyDescent="0.25">
      <c r="A2070">
        <v>2078</v>
      </c>
      <c r="C2070" s="5">
        <v>2</v>
      </c>
    </row>
    <row r="2071" spans="1:5" x14ac:dyDescent="0.25">
      <c r="A2071">
        <v>2079</v>
      </c>
    </row>
    <row r="2072" spans="1:5" x14ac:dyDescent="0.25">
      <c r="A2072">
        <v>2080</v>
      </c>
    </row>
    <row r="2073" spans="1:5" x14ac:dyDescent="0.25">
      <c r="A2073">
        <v>2081</v>
      </c>
    </row>
    <row r="2074" spans="1:5" x14ac:dyDescent="0.25">
      <c r="A2074">
        <v>2082</v>
      </c>
    </row>
    <row r="2075" spans="1:5" x14ac:dyDescent="0.25">
      <c r="A2075">
        <v>2083</v>
      </c>
      <c r="B2075" s="2">
        <v>1</v>
      </c>
    </row>
    <row r="2076" spans="1:5" x14ac:dyDescent="0.25">
      <c r="A2076">
        <v>2084</v>
      </c>
      <c r="B2076" s="2">
        <v>1</v>
      </c>
      <c r="E2076" s="3">
        <v>4</v>
      </c>
    </row>
    <row r="2077" spans="1:5" x14ac:dyDescent="0.25">
      <c r="A2077">
        <v>2085</v>
      </c>
      <c r="B2077" s="2">
        <v>1</v>
      </c>
      <c r="E2077" s="3">
        <v>4</v>
      </c>
    </row>
    <row r="2078" spans="1:5" x14ac:dyDescent="0.25">
      <c r="A2078">
        <v>2086</v>
      </c>
      <c r="B2078" s="2">
        <v>1</v>
      </c>
      <c r="E2078" s="3">
        <v>4</v>
      </c>
    </row>
    <row r="2079" spans="1:5" x14ac:dyDescent="0.25">
      <c r="A2079">
        <v>2087</v>
      </c>
      <c r="B2079" s="2">
        <v>1</v>
      </c>
      <c r="E2079" s="3">
        <v>4</v>
      </c>
    </row>
    <row r="2080" spans="1:5" x14ac:dyDescent="0.25">
      <c r="A2080">
        <v>2088</v>
      </c>
      <c r="B2080" s="2">
        <v>1</v>
      </c>
      <c r="E2080" s="3">
        <v>4</v>
      </c>
    </row>
    <row r="2081" spans="1:5" x14ac:dyDescent="0.25">
      <c r="A2081">
        <v>2089</v>
      </c>
      <c r="B2081" s="2">
        <v>1</v>
      </c>
      <c r="E2081" s="3">
        <v>4</v>
      </c>
    </row>
    <row r="2082" spans="1:5" x14ac:dyDescent="0.25">
      <c r="A2082">
        <v>2090</v>
      </c>
      <c r="B2082" s="2">
        <v>1</v>
      </c>
      <c r="E2082" s="3">
        <v>4</v>
      </c>
    </row>
    <row r="2083" spans="1:5" x14ac:dyDescent="0.25">
      <c r="A2083">
        <v>2091</v>
      </c>
      <c r="D2083" s="4">
        <v>3</v>
      </c>
      <c r="E2083" s="3">
        <v>4</v>
      </c>
    </row>
    <row r="2084" spans="1:5" x14ac:dyDescent="0.25">
      <c r="A2084">
        <v>2092</v>
      </c>
      <c r="D2084" s="4">
        <v>3</v>
      </c>
      <c r="E2084" s="3">
        <v>4</v>
      </c>
    </row>
    <row r="2085" spans="1:5" x14ac:dyDescent="0.25">
      <c r="A2085">
        <v>2093</v>
      </c>
      <c r="D2085" s="4">
        <v>3</v>
      </c>
      <c r="E2085" s="3">
        <v>4</v>
      </c>
    </row>
    <row r="2086" spans="1:5" x14ac:dyDescent="0.25">
      <c r="A2086">
        <v>2094</v>
      </c>
      <c r="D2086" s="4">
        <v>3</v>
      </c>
    </row>
    <row r="2087" spans="1:5" x14ac:dyDescent="0.25">
      <c r="A2087">
        <v>2095</v>
      </c>
      <c r="D2087" s="4">
        <v>3</v>
      </c>
    </row>
    <row r="2088" spans="1:5" x14ac:dyDescent="0.25">
      <c r="A2088">
        <v>2096</v>
      </c>
      <c r="C2088" s="5">
        <v>2</v>
      </c>
      <c r="D2088" s="4">
        <v>3</v>
      </c>
    </row>
    <row r="2089" spans="1:5" x14ac:dyDescent="0.25">
      <c r="A2089">
        <v>2097</v>
      </c>
      <c r="C2089" s="5">
        <v>2</v>
      </c>
      <c r="D2089" s="4">
        <v>3</v>
      </c>
    </row>
    <row r="2090" spans="1:5" x14ac:dyDescent="0.25">
      <c r="A2090">
        <v>2098</v>
      </c>
      <c r="C2090" s="5">
        <v>2</v>
      </c>
      <c r="D2090" s="4">
        <v>3</v>
      </c>
    </row>
    <row r="2091" spans="1:5" x14ac:dyDescent="0.25">
      <c r="A2091">
        <v>2099</v>
      </c>
      <c r="C2091" s="5">
        <v>2</v>
      </c>
    </row>
    <row r="2092" spans="1:5" x14ac:dyDescent="0.25">
      <c r="A2092">
        <v>2100</v>
      </c>
      <c r="C2092" s="5">
        <v>2</v>
      </c>
    </row>
    <row r="2093" spans="1:5" x14ac:dyDescent="0.25">
      <c r="A2093">
        <v>2101</v>
      </c>
      <c r="C2093" s="5">
        <v>2</v>
      </c>
    </row>
    <row r="2094" spans="1:5" x14ac:dyDescent="0.25">
      <c r="A2094">
        <v>2102</v>
      </c>
      <c r="C2094" s="5">
        <v>2</v>
      </c>
    </row>
    <row r="2095" spans="1:5" x14ac:dyDescent="0.25">
      <c r="A2095">
        <v>2103</v>
      </c>
      <c r="C2095" s="5">
        <v>2</v>
      </c>
    </row>
    <row r="2096" spans="1:5" x14ac:dyDescent="0.25">
      <c r="A2096">
        <v>2104</v>
      </c>
      <c r="B2096" s="2">
        <v>1</v>
      </c>
    </row>
    <row r="2097" spans="1:5" x14ac:dyDescent="0.25">
      <c r="A2097">
        <v>2105</v>
      </c>
      <c r="B2097" s="2">
        <v>1</v>
      </c>
    </row>
    <row r="2098" spans="1:5" x14ac:dyDescent="0.25">
      <c r="A2098">
        <v>2106</v>
      </c>
      <c r="B2098" s="2">
        <v>1</v>
      </c>
    </row>
    <row r="2099" spans="1:5" x14ac:dyDescent="0.25">
      <c r="A2099">
        <v>2107</v>
      </c>
      <c r="B2099" s="2">
        <v>1</v>
      </c>
    </row>
    <row r="2100" spans="1:5" x14ac:dyDescent="0.25">
      <c r="A2100">
        <v>2108</v>
      </c>
      <c r="B2100" s="2">
        <v>1</v>
      </c>
    </row>
    <row r="2101" spans="1:5" x14ac:dyDescent="0.25">
      <c r="A2101">
        <v>2109</v>
      </c>
      <c r="B2101" s="2">
        <v>1</v>
      </c>
      <c r="E2101" s="3">
        <v>4</v>
      </c>
    </row>
    <row r="2102" spans="1:5" x14ac:dyDescent="0.25">
      <c r="A2102">
        <v>2110</v>
      </c>
      <c r="B2102" s="2">
        <v>1</v>
      </c>
      <c r="E2102" s="3">
        <v>4</v>
      </c>
    </row>
    <row r="2103" spans="1:5" x14ac:dyDescent="0.25">
      <c r="A2103">
        <v>2111</v>
      </c>
      <c r="B2103" s="2">
        <v>1</v>
      </c>
      <c r="D2103" s="4">
        <v>3</v>
      </c>
      <c r="E2103" s="3">
        <v>4</v>
      </c>
    </row>
    <row r="2104" spans="1:5" x14ac:dyDescent="0.25">
      <c r="A2104">
        <v>2112</v>
      </c>
      <c r="D2104" s="4">
        <v>3</v>
      </c>
      <c r="E2104" s="3">
        <v>4</v>
      </c>
    </row>
    <row r="2105" spans="1:5" x14ac:dyDescent="0.25">
      <c r="A2105">
        <v>2113</v>
      </c>
      <c r="D2105" s="4">
        <v>3</v>
      </c>
      <c r="E2105" s="3">
        <v>4</v>
      </c>
    </row>
    <row r="2106" spans="1:5" x14ac:dyDescent="0.25">
      <c r="A2106">
        <v>2114</v>
      </c>
      <c r="D2106" s="4">
        <v>3</v>
      </c>
      <c r="E2106" s="3">
        <v>4</v>
      </c>
    </row>
    <row r="2107" spans="1:5" x14ac:dyDescent="0.25">
      <c r="A2107">
        <v>2115</v>
      </c>
      <c r="D2107" s="4">
        <v>3</v>
      </c>
      <c r="E2107" s="3">
        <v>4</v>
      </c>
    </row>
    <row r="2108" spans="1:5" x14ac:dyDescent="0.25">
      <c r="A2108">
        <v>2116</v>
      </c>
      <c r="D2108" s="4">
        <v>3</v>
      </c>
      <c r="E2108" s="3">
        <v>4</v>
      </c>
    </row>
    <row r="2109" spans="1:5" x14ac:dyDescent="0.25">
      <c r="A2109">
        <v>2117</v>
      </c>
      <c r="D2109" s="4">
        <v>3</v>
      </c>
      <c r="E2109" s="3">
        <v>4</v>
      </c>
    </row>
    <row r="2110" spans="1:5" x14ac:dyDescent="0.25">
      <c r="A2110">
        <v>2118</v>
      </c>
      <c r="D2110" s="4">
        <v>3</v>
      </c>
      <c r="E2110" s="3">
        <v>4</v>
      </c>
    </row>
    <row r="2111" spans="1:5" x14ac:dyDescent="0.25">
      <c r="A2111">
        <v>2119</v>
      </c>
      <c r="D2111" s="4">
        <v>3</v>
      </c>
    </row>
    <row r="2112" spans="1:5" x14ac:dyDescent="0.25">
      <c r="A2112">
        <v>2120</v>
      </c>
    </row>
    <row r="2113" spans="1:5" x14ac:dyDescent="0.25">
      <c r="A2113">
        <v>2121</v>
      </c>
    </row>
    <row r="2114" spans="1:5" x14ac:dyDescent="0.25">
      <c r="A2114">
        <v>2122</v>
      </c>
    </row>
    <row r="2115" spans="1:5" x14ac:dyDescent="0.25">
      <c r="A2115">
        <v>2123</v>
      </c>
      <c r="C2115" s="5">
        <v>2</v>
      </c>
    </row>
    <row r="2116" spans="1:5" x14ac:dyDescent="0.25">
      <c r="A2116">
        <v>2124</v>
      </c>
      <c r="C2116" s="5">
        <v>2</v>
      </c>
    </row>
    <row r="2117" spans="1:5" x14ac:dyDescent="0.25">
      <c r="A2117">
        <v>2125</v>
      </c>
      <c r="C2117" s="5">
        <v>2</v>
      </c>
    </row>
    <row r="2118" spans="1:5" x14ac:dyDescent="0.25">
      <c r="A2118">
        <v>2126</v>
      </c>
      <c r="C2118" s="5">
        <v>2</v>
      </c>
    </row>
    <row r="2119" spans="1:5" x14ac:dyDescent="0.25">
      <c r="A2119">
        <v>2127</v>
      </c>
      <c r="B2119" s="2">
        <v>1</v>
      </c>
      <c r="C2119" s="5">
        <v>2</v>
      </c>
    </row>
    <row r="2120" spans="1:5" x14ac:dyDescent="0.25">
      <c r="A2120">
        <v>2128</v>
      </c>
      <c r="B2120" s="2">
        <v>1</v>
      </c>
      <c r="C2120" s="5">
        <v>2</v>
      </c>
    </row>
    <row r="2121" spans="1:5" x14ac:dyDescent="0.25">
      <c r="A2121">
        <v>2129</v>
      </c>
      <c r="B2121" s="2">
        <v>1</v>
      </c>
      <c r="C2121" s="5">
        <v>2</v>
      </c>
    </row>
    <row r="2122" spans="1:5" x14ac:dyDescent="0.25">
      <c r="A2122">
        <v>2130</v>
      </c>
      <c r="B2122" s="2">
        <v>1</v>
      </c>
      <c r="C2122" s="5">
        <v>2</v>
      </c>
    </row>
    <row r="2123" spans="1:5" x14ac:dyDescent="0.25">
      <c r="A2123">
        <v>2131</v>
      </c>
      <c r="B2123" s="2">
        <v>1</v>
      </c>
    </row>
    <row r="2124" spans="1:5" x14ac:dyDescent="0.25">
      <c r="A2124">
        <v>2132</v>
      </c>
      <c r="B2124" s="2">
        <v>1</v>
      </c>
    </row>
    <row r="2125" spans="1:5" x14ac:dyDescent="0.25">
      <c r="A2125">
        <v>2133</v>
      </c>
      <c r="B2125" s="2">
        <v>1</v>
      </c>
    </row>
    <row r="2126" spans="1:5" x14ac:dyDescent="0.25">
      <c r="A2126">
        <v>2134</v>
      </c>
      <c r="D2126" s="4">
        <v>3</v>
      </c>
      <c r="E2126" s="3">
        <v>4</v>
      </c>
    </row>
    <row r="2127" spans="1:5" x14ac:dyDescent="0.25">
      <c r="A2127">
        <v>2135</v>
      </c>
      <c r="D2127" s="4">
        <v>3</v>
      </c>
      <c r="E2127" s="3">
        <v>4</v>
      </c>
    </row>
    <row r="2128" spans="1:5" x14ac:dyDescent="0.25">
      <c r="A2128">
        <v>2136</v>
      </c>
      <c r="D2128" s="4">
        <v>3</v>
      </c>
      <c r="E2128" s="3">
        <v>4</v>
      </c>
    </row>
    <row r="2129" spans="1:5" x14ac:dyDescent="0.25">
      <c r="A2129">
        <v>2137</v>
      </c>
      <c r="D2129" s="4">
        <v>3</v>
      </c>
      <c r="E2129" s="3">
        <v>4</v>
      </c>
    </row>
    <row r="2130" spans="1:5" x14ac:dyDescent="0.25">
      <c r="A2130">
        <v>2138</v>
      </c>
      <c r="D2130" s="4">
        <v>3</v>
      </c>
      <c r="E2130" s="3">
        <v>4</v>
      </c>
    </row>
    <row r="2131" spans="1:5" x14ac:dyDescent="0.25">
      <c r="A2131">
        <v>2139</v>
      </c>
      <c r="D2131" s="4">
        <v>3</v>
      </c>
      <c r="E2131" s="3">
        <v>4</v>
      </c>
    </row>
    <row r="2132" spans="1:5" x14ac:dyDescent="0.25">
      <c r="A2132">
        <v>2140</v>
      </c>
      <c r="D2132" s="4">
        <v>3</v>
      </c>
      <c r="E2132" s="3">
        <v>4</v>
      </c>
    </row>
    <row r="2133" spans="1:5" x14ac:dyDescent="0.25">
      <c r="A2133">
        <v>2141</v>
      </c>
      <c r="D2133" s="4">
        <v>3</v>
      </c>
      <c r="E2133" s="3">
        <v>4</v>
      </c>
    </row>
    <row r="2134" spans="1:5" x14ac:dyDescent="0.25">
      <c r="A2134">
        <v>2142</v>
      </c>
    </row>
    <row r="2135" spans="1:5" x14ac:dyDescent="0.25">
      <c r="A2135">
        <v>2143</v>
      </c>
    </row>
    <row r="2136" spans="1:5" x14ac:dyDescent="0.25">
      <c r="A2136">
        <v>2144</v>
      </c>
    </row>
    <row r="2137" spans="1:5" x14ac:dyDescent="0.25">
      <c r="A2137">
        <v>2145</v>
      </c>
    </row>
    <row r="2138" spans="1:5" x14ac:dyDescent="0.25">
      <c r="A2138">
        <v>2146</v>
      </c>
    </row>
    <row r="2139" spans="1:5" x14ac:dyDescent="0.25">
      <c r="A2139">
        <v>2147</v>
      </c>
    </row>
    <row r="2140" spans="1:5" x14ac:dyDescent="0.25">
      <c r="A2140">
        <v>2148</v>
      </c>
    </row>
    <row r="2141" spans="1:5" x14ac:dyDescent="0.25">
      <c r="A2141">
        <v>2149</v>
      </c>
      <c r="C2141" s="5">
        <v>2</v>
      </c>
    </row>
    <row r="2142" spans="1:5" x14ac:dyDescent="0.25">
      <c r="A2142">
        <v>2150</v>
      </c>
      <c r="C2142" s="5">
        <v>2</v>
      </c>
    </row>
    <row r="2143" spans="1:5" x14ac:dyDescent="0.25">
      <c r="A2143">
        <v>2151</v>
      </c>
      <c r="C2143" s="5">
        <v>2</v>
      </c>
    </row>
    <row r="2144" spans="1:5" x14ac:dyDescent="0.25">
      <c r="A2144">
        <v>2152</v>
      </c>
      <c r="B2144" s="2">
        <v>1</v>
      </c>
      <c r="C2144" s="5">
        <v>2</v>
      </c>
    </row>
    <row r="2145" spans="1:5" x14ac:dyDescent="0.25">
      <c r="A2145">
        <v>2153</v>
      </c>
      <c r="B2145" s="2">
        <v>1</v>
      </c>
      <c r="C2145" s="5">
        <v>2</v>
      </c>
    </row>
    <row r="2146" spans="1:5" x14ac:dyDescent="0.25">
      <c r="A2146">
        <v>2154</v>
      </c>
      <c r="B2146" s="2">
        <v>1</v>
      </c>
      <c r="C2146" s="5">
        <v>2</v>
      </c>
    </row>
    <row r="2147" spans="1:5" x14ac:dyDescent="0.25">
      <c r="A2147">
        <v>2155</v>
      </c>
      <c r="B2147" s="2">
        <v>1</v>
      </c>
      <c r="C2147" s="5">
        <v>2</v>
      </c>
    </row>
    <row r="2148" spans="1:5" x14ac:dyDescent="0.25">
      <c r="A2148">
        <v>2156</v>
      </c>
      <c r="B2148" s="2">
        <v>1</v>
      </c>
    </row>
    <row r="2149" spans="1:5" x14ac:dyDescent="0.25">
      <c r="A2149">
        <v>2157</v>
      </c>
      <c r="B2149" s="2">
        <v>1</v>
      </c>
    </row>
    <row r="2150" spans="1:5" x14ac:dyDescent="0.25">
      <c r="A2150">
        <v>2158</v>
      </c>
      <c r="B2150" s="2">
        <v>1</v>
      </c>
      <c r="D2150" s="4">
        <v>3</v>
      </c>
    </row>
    <row r="2151" spans="1:5" x14ac:dyDescent="0.25">
      <c r="A2151">
        <v>2159</v>
      </c>
      <c r="D2151" s="4">
        <v>3</v>
      </c>
      <c r="E2151" s="3">
        <v>4</v>
      </c>
    </row>
    <row r="2152" spans="1:5" x14ac:dyDescent="0.25">
      <c r="A2152">
        <v>2160</v>
      </c>
      <c r="D2152" s="4">
        <v>3</v>
      </c>
      <c r="E2152" s="3">
        <v>4</v>
      </c>
    </row>
    <row r="2153" spans="1:5" x14ac:dyDescent="0.25">
      <c r="A2153">
        <v>2161</v>
      </c>
      <c r="D2153" s="4">
        <v>3</v>
      </c>
      <c r="E2153" s="3">
        <v>4</v>
      </c>
    </row>
    <row r="2154" spans="1:5" x14ac:dyDescent="0.25">
      <c r="A2154">
        <v>2162</v>
      </c>
      <c r="D2154" s="4">
        <v>3</v>
      </c>
      <c r="E2154" s="3">
        <v>4</v>
      </c>
    </row>
    <row r="2155" spans="1:5" x14ac:dyDescent="0.25">
      <c r="A2155">
        <v>2163</v>
      </c>
      <c r="D2155" s="4">
        <v>3</v>
      </c>
      <c r="E2155" s="3">
        <v>4</v>
      </c>
    </row>
    <row r="2156" spans="1:5" x14ac:dyDescent="0.25">
      <c r="A2156">
        <v>2164</v>
      </c>
      <c r="D2156" s="4">
        <v>3</v>
      </c>
      <c r="E2156" s="3">
        <v>4</v>
      </c>
    </row>
    <row r="2157" spans="1:5" x14ac:dyDescent="0.25">
      <c r="A2157">
        <v>2165</v>
      </c>
      <c r="D2157" s="4">
        <v>3</v>
      </c>
      <c r="E2157" s="3">
        <v>4</v>
      </c>
    </row>
    <row r="2158" spans="1:5" x14ac:dyDescent="0.25">
      <c r="A2158">
        <v>2166</v>
      </c>
    </row>
    <row r="2159" spans="1:5" x14ac:dyDescent="0.25">
      <c r="A2159">
        <v>2167</v>
      </c>
    </row>
    <row r="2160" spans="1:5" x14ac:dyDescent="0.25">
      <c r="A2160">
        <v>2168</v>
      </c>
    </row>
    <row r="2161" spans="1:5" x14ac:dyDescent="0.25">
      <c r="A2161">
        <v>2169</v>
      </c>
    </row>
    <row r="2162" spans="1:5" x14ac:dyDescent="0.25">
      <c r="A2162">
        <v>2170</v>
      </c>
      <c r="C2162" s="5">
        <v>2</v>
      </c>
    </row>
    <row r="2163" spans="1:5" x14ac:dyDescent="0.25">
      <c r="A2163">
        <v>2171</v>
      </c>
      <c r="C2163" s="5">
        <v>2</v>
      </c>
    </row>
    <row r="2164" spans="1:5" x14ac:dyDescent="0.25">
      <c r="A2164">
        <v>2172</v>
      </c>
      <c r="C2164" s="5">
        <v>2</v>
      </c>
    </row>
    <row r="2165" spans="1:5" x14ac:dyDescent="0.25">
      <c r="A2165">
        <v>2173</v>
      </c>
      <c r="C2165" s="5">
        <v>2</v>
      </c>
    </row>
    <row r="2166" spans="1:5" x14ac:dyDescent="0.25">
      <c r="A2166">
        <v>2174</v>
      </c>
      <c r="B2166" s="2">
        <v>1</v>
      </c>
      <c r="C2166" s="5">
        <v>2</v>
      </c>
    </row>
    <row r="2167" spans="1:5" x14ac:dyDescent="0.25">
      <c r="A2167">
        <v>2175</v>
      </c>
      <c r="B2167" s="2">
        <v>1</v>
      </c>
      <c r="C2167" s="5">
        <v>2</v>
      </c>
    </row>
    <row r="2168" spans="1:5" x14ac:dyDescent="0.25">
      <c r="A2168">
        <v>2176</v>
      </c>
      <c r="B2168" s="2">
        <v>1</v>
      </c>
      <c r="C2168" s="5">
        <v>2</v>
      </c>
    </row>
    <row r="2169" spans="1:5" x14ac:dyDescent="0.25">
      <c r="A2169">
        <v>2177</v>
      </c>
      <c r="B2169" s="2">
        <v>1</v>
      </c>
    </row>
    <row r="2170" spans="1:5" x14ac:dyDescent="0.25">
      <c r="A2170">
        <v>2178</v>
      </c>
      <c r="B2170" s="2">
        <v>1</v>
      </c>
    </row>
    <row r="2171" spans="1:5" x14ac:dyDescent="0.25">
      <c r="A2171">
        <v>2179</v>
      </c>
      <c r="B2171" s="2">
        <v>1</v>
      </c>
    </row>
    <row r="2172" spans="1:5" x14ac:dyDescent="0.25">
      <c r="A2172">
        <v>2180</v>
      </c>
      <c r="B2172" s="2">
        <v>1</v>
      </c>
    </row>
    <row r="2173" spans="1:5" x14ac:dyDescent="0.25">
      <c r="A2173">
        <v>2181</v>
      </c>
      <c r="D2173" s="4">
        <v>3</v>
      </c>
      <c r="E2173" s="3">
        <v>4</v>
      </c>
    </row>
    <row r="2174" spans="1:5" x14ac:dyDescent="0.25">
      <c r="A2174">
        <v>2182</v>
      </c>
      <c r="D2174" s="4">
        <v>3</v>
      </c>
      <c r="E2174" s="3">
        <v>4</v>
      </c>
    </row>
    <row r="2175" spans="1:5" x14ac:dyDescent="0.25">
      <c r="A2175">
        <v>2183</v>
      </c>
      <c r="D2175" s="4">
        <v>3</v>
      </c>
      <c r="E2175" s="3">
        <v>4</v>
      </c>
    </row>
    <row r="2176" spans="1:5" x14ac:dyDescent="0.25">
      <c r="A2176">
        <v>2184</v>
      </c>
      <c r="D2176" s="4">
        <v>3</v>
      </c>
      <c r="E2176" s="3">
        <v>4</v>
      </c>
    </row>
    <row r="2177" spans="1:5" x14ac:dyDescent="0.25">
      <c r="A2177">
        <v>2185</v>
      </c>
      <c r="D2177" s="4">
        <v>3</v>
      </c>
      <c r="E2177" s="3">
        <v>4</v>
      </c>
    </row>
    <row r="2178" spans="1:5" x14ac:dyDescent="0.25">
      <c r="A2178">
        <v>2186</v>
      </c>
      <c r="D2178" s="4">
        <v>3</v>
      </c>
      <c r="E2178" s="3">
        <v>4</v>
      </c>
    </row>
    <row r="2179" spans="1:5" x14ac:dyDescent="0.25">
      <c r="A2179">
        <v>2187</v>
      </c>
      <c r="D2179" s="4">
        <v>3</v>
      </c>
      <c r="E2179" s="3">
        <v>4</v>
      </c>
    </row>
    <row r="2180" spans="1:5" x14ac:dyDescent="0.25">
      <c r="A2180">
        <v>2188</v>
      </c>
      <c r="D2180" s="4">
        <v>3</v>
      </c>
      <c r="E2180" s="3">
        <v>4</v>
      </c>
    </row>
    <row r="2181" spans="1:5" x14ac:dyDescent="0.25">
      <c r="A2181">
        <v>2189</v>
      </c>
      <c r="D2181" s="4">
        <v>3</v>
      </c>
      <c r="E2181" s="3">
        <v>4</v>
      </c>
    </row>
    <row r="2182" spans="1:5" x14ac:dyDescent="0.25">
      <c r="A2182">
        <v>2190</v>
      </c>
      <c r="C2182" s="5">
        <v>2</v>
      </c>
    </row>
    <row r="2183" spans="1:5" x14ac:dyDescent="0.25">
      <c r="A2183">
        <v>2191</v>
      </c>
      <c r="C2183" s="5">
        <v>2</v>
      </c>
    </row>
    <row r="2184" spans="1:5" x14ac:dyDescent="0.25">
      <c r="A2184">
        <v>2192</v>
      </c>
      <c r="C2184" s="5">
        <v>2</v>
      </c>
    </row>
    <row r="2185" spans="1:5" x14ac:dyDescent="0.25">
      <c r="A2185">
        <v>2193</v>
      </c>
      <c r="C2185" s="5">
        <v>2</v>
      </c>
    </row>
    <row r="2186" spans="1:5" x14ac:dyDescent="0.25">
      <c r="A2186">
        <v>2194</v>
      </c>
      <c r="C2186" s="5">
        <v>2</v>
      </c>
    </row>
    <row r="2187" spans="1:5" x14ac:dyDescent="0.25">
      <c r="A2187">
        <v>2195</v>
      </c>
      <c r="B2187" s="2">
        <v>1</v>
      </c>
      <c r="C2187" s="5">
        <v>2</v>
      </c>
    </row>
    <row r="2188" spans="1:5" x14ac:dyDescent="0.25">
      <c r="A2188">
        <v>2196</v>
      </c>
      <c r="B2188" s="2">
        <v>1</v>
      </c>
      <c r="C2188" s="5">
        <v>2</v>
      </c>
    </row>
    <row r="2189" spans="1:5" x14ac:dyDescent="0.25">
      <c r="A2189">
        <v>2197</v>
      </c>
      <c r="B2189" s="2">
        <v>1</v>
      </c>
      <c r="C2189" s="5">
        <v>2</v>
      </c>
    </row>
    <row r="2190" spans="1:5" x14ac:dyDescent="0.25">
      <c r="A2190">
        <v>2198</v>
      </c>
      <c r="B2190" s="2">
        <v>1</v>
      </c>
      <c r="C2190" s="5">
        <v>2</v>
      </c>
    </row>
    <row r="2191" spans="1:5" x14ac:dyDescent="0.25">
      <c r="A2191">
        <v>2199</v>
      </c>
      <c r="B2191" s="2">
        <v>1</v>
      </c>
    </row>
    <row r="2192" spans="1:5" x14ac:dyDescent="0.25">
      <c r="A2192">
        <v>2200</v>
      </c>
      <c r="B2192" s="2">
        <v>1</v>
      </c>
    </row>
    <row r="2193" spans="1:5" x14ac:dyDescent="0.25">
      <c r="A2193">
        <v>2201</v>
      </c>
      <c r="B2193" s="2">
        <v>1</v>
      </c>
    </row>
    <row r="2194" spans="1:5" x14ac:dyDescent="0.25">
      <c r="A2194">
        <v>2202</v>
      </c>
      <c r="D2194" s="4">
        <v>3</v>
      </c>
      <c r="E2194" s="3">
        <v>4</v>
      </c>
    </row>
    <row r="2195" spans="1:5" x14ac:dyDescent="0.25">
      <c r="A2195">
        <v>2203</v>
      </c>
      <c r="D2195" s="4">
        <v>3</v>
      </c>
      <c r="E2195" s="3">
        <v>4</v>
      </c>
    </row>
    <row r="2196" spans="1:5" x14ac:dyDescent="0.25">
      <c r="A2196">
        <v>2204</v>
      </c>
      <c r="D2196" s="4">
        <v>3</v>
      </c>
      <c r="E2196" s="3">
        <v>4</v>
      </c>
    </row>
    <row r="2197" spans="1:5" x14ac:dyDescent="0.25">
      <c r="A2197">
        <v>2205</v>
      </c>
      <c r="D2197" s="4">
        <v>3</v>
      </c>
      <c r="E2197" s="3">
        <v>4</v>
      </c>
    </row>
    <row r="2198" spans="1:5" x14ac:dyDescent="0.25">
      <c r="A2198">
        <v>2206</v>
      </c>
      <c r="D2198" s="4">
        <v>3</v>
      </c>
      <c r="E2198" s="3">
        <v>4</v>
      </c>
    </row>
    <row r="2199" spans="1:5" x14ac:dyDescent="0.25">
      <c r="A2199">
        <v>2207</v>
      </c>
      <c r="D2199" s="4">
        <v>3</v>
      </c>
      <c r="E2199" s="3">
        <v>4</v>
      </c>
    </row>
    <row r="2200" spans="1:5" x14ac:dyDescent="0.25">
      <c r="A2200">
        <v>2208</v>
      </c>
      <c r="D2200" s="4">
        <v>3</v>
      </c>
      <c r="E2200" s="3">
        <v>4</v>
      </c>
    </row>
    <row r="2201" spans="1:5" x14ac:dyDescent="0.25">
      <c r="A2201">
        <v>2209</v>
      </c>
      <c r="D2201" s="4">
        <v>3</v>
      </c>
      <c r="E2201" s="3">
        <v>4</v>
      </c>
    </row>
    <row r="2202" spans="1:5" x14ac:dyDescent="0.25">
      <c r="A2202">
        <v>2210</v>
      </c>
      <c r="D2202" s="4">
        <v>3</v>
      </c>
      <c r="E2202" s="3">
        <v>4</v>
      </c>
    </row>
    <row r="2203" spans="1:5" x14ac:dyDescent="0.25">
      <c r="A2203">
        <v>2211</v>
      </c>
      <c r="D2203" s="4">
        <v>3</v>
      </c>
      <c r="E2203" s="3">
        <v>4</v>
      </c>
    </row>
    <row r="2204" spans="1:5" x14ac:dyDescent="0.25">
      <c r="A2204">
        <v>2212</v>
      </c>
    </row>
    <row r="2205" spans="1:5" x14ac:dyDescent="0.25">
      <c r="A2205">
        <v>2213</v>
      </c>
    </row>
    <row r="2206" spans="1:5" x14ac:dyDescent="0.25">
      <c r="A2206">
        <v>2214</v>
      </c>
    </row>
    <row r="2207" spans="1:5" x14ac:dyDescent="0.25">
      <c r="A2207">
        <v>2215</v>
      </c>
      <c r="C2207" s="5">
        <v>2</v>
      </c>
    </row>
    <row r="2208" spans="1:5" x14ac:dyDescent="0.25">
      <c r="A2208">
        <v>2216</v>
      </c>
      <c r="C2208" s="5">
        <v>2</v>
      </c>
    </row>
    <row r="2209" spans="1:5" x14ac:dyDescent="0.25">
      <c r="A2209">
        <v>2217</v>
      </c>
      <c r="C2209" s="5">
        <v>2</v>
      </c>
    </row>
    <row r="2210" spans="1:5" x14ac:dyDescent="0.25">
      <c r="A2210">
        <v>2218</v>
      </c>
      <c r="C2210" s="5">
        <v>2</v>
      </c>
    </row>
    <row r="2211" spans="1:5" x14ac:dyDescent="0.25">
      <c r="A2211">
        <v>2219</v>
      </c>
      <c r="B2211" s="2">
        <v>1</v>
      </c>
      <c r="C2211" s="5">
        <v>2</v>
      </c>
    </row>
    <row r="2212" spans="1:5" x14ac:dyDescent="0.25">
      <c r="A2212">
        <v>2220</v>
      </c>
      <c r="B2212" s="2">
        <v>1</v>
      </c>
      <c r="C2212" s="5">
        <v>2</v>
      </c>
    </row>
    <row r="2213" spans="1:5" x14ac:dyDescent="0.25">
      <c r="A2213">
        <v>2221</v>
      </c>
      <c r="B2213" s="2">
        <v>1</v>
      </c>
      <c r="C2213" s="5">
        <v>2</v>
      </c>
    </row>
    <row r="2214" spans="1:5" x14ac:dyDescent="0.25">
      <c r="A2214">
        <v>2222</v>
      </c>
      <c r="B2214" s="2">
        <v>1</v>
      </c>
      <c r="C2214" s="5">
        <v>2</v>
      </c>
    </row>
    <row r="2215" spans="1:5" x14ac:dyDescent="0.25">
      <c r="A2215">
        <v>2223</v>
      </c>
      <c r="B2215" s="2">
        <v>1</v>
      </c>
      <c r="C2215" s="5">
        <v>2</v>
      </c>
    </row>
    <row r="2216" spans="1:5" x14ac:dyDescent="0.25">
      <c r="A2216">
        <v>2224</v>
      </c>
      <c r="B2216" s="2">
        <v>1</v>
      </c>
    </row>
    <row r="2217" spans="1:5" x14ac:dyDescent="0.25">
      <c r="A2217">
        <v>2225</v>
      </c>
      <c r="B2217" s="2">
        <v>1</v>
      </c>
    </row>
    <row r="2218" spans="1:5" x14ac:dyDescent="0.25">
      <c r="A2218">
        <v>2226</v>
      </c>
      <c r="B2218" s="2">
        <v>1</v>
      </c>
    </row>
    <row r="2219" spans="1:5" x14ac:dyDescent="0.25">
      <c r="A2219">
        <v>2227</v>
      </c>
      <c r="B2219" s="2">
        <v>1</v>
      </c>
      <c r="D2219" s="4">
        <v>3</v>
      </c>
      <c r="E2219" s="3">
        <v>4</v>
      </c>
    </row>
    <row r="2220" spans="1:5" x14ac:dyDescent="0.25">
      <c r="A2220">
        <v>2228</v>
      </c>
      <c r="D2220" s="4">
        <v>3</v>
      </c>
      <c r="E2220" s="3">
        <v>4</v>
      </c>
    </row>
    <row r="2221" spans="1:5" x14ac:dyDescent="0.25">
      <c r="A2221">
        <v>2229</v>
      </c>
      <c r="D2221" s="4">
        <v>3</v>
      </c>
      <c r="E2221" s="3">
        <v>4</v>
      </c>
    </row>
    <row r="2222" spans="1:5" x14ac:dyDescent="0.25">
      <c r="A2222">
        <v>2230</v>
      </c>
      <c r="D2222" s="4">
        <v>3</v>
      </c>
      <c r="E2222" s="3">
        <v>4</v>
      </c>
    </row>
    <row r="2223" spans="1:5" x14ac:dyDescent="0.25">
      <c r="A2223">
        <v>2231</v>
      </c>
      <c r="D2223" s="4">
        <v>3</v>
      </c>
      <c r="E2223" s="3">
        <v>4</v>
      </c>
    </row>
    <row r="2224" spans="1:5" x14ac:dyDescent="0.25">
      <c r="A2224">
        <v>2232</v>
      </c>
      <c r="D2224" s="4">
        <v>3</v>
      </c>
      <c r="E2224" s="3">
        <v>4</v>
      </c>
    </row>
    <row r="2225" spans="1:5" x14ac:dyDescent="0.25">
      <c r="A2225">
        <v>2233</v>
      </c>
      <c r="D2225" s="4">
        <v>3</v>
      </c>
      <c r="E2225" s="3">
        <v>4</v>
      </c>
    </row>
    <row r="2226" spans="1:5" x14ac:dyDescent="0.25">
      <c r="A2226">
        <v>2234</v>
      </c>
      <c r="D2226" s="4">
        <v>3</v>
      </c>
      <c r="E2226" s="3">
        <v>4</v>
      </c>
    </row>
    <row r="2227" spans="1:5" x14ac:dyDescent="0.25">
      <c r="A2227">
        <v>2235</v>
      </c>
      <c r="D2227" s="4">
        <v>3</v>
      </c>
      <c r="E2227" s="3">
        <v>4</v>
      </c>
    </row>
    <row r="2228" spans="1:5" x14ac:dyDescent="0.25">
      <c r="A2228">
        <v>2236</v>
      </c>
      <c r="D2228" s="4">
        <v>3</v>
      </c>
      <c r="E2228" s="3">
        <v>4</v>
      </c>
    </row>
    <row r="2229" spans="1:5" x14ac:dyDescent="0.25">
      <c r="A2229">
        <v>2237</v>
      </c>
      <c r="C2229" s="5">
        <v>2</v>
      </c>
    </row>
    <row r="2230" spans="1:5" x14ac:dyDescent="0.25">
      <c r="A2230">
        <v>2238</v>
      </c>
      <c r="C2230" s="5">
        <v>2</v>
      </c>
    </row>
    <row r="2231" spans="1:5" x14ac:dyDescent="0.25">
      <c r="A2231">
        <v>2239</v>
      </c>
      <c r="C2231" s="5">
        <v>2</v>
      </c>
    </row>
    <row r="2232" spans="1:5" x14ac:dyDescent="0.25">
      <c r="A2232">
        <v>2240</v>
      </c>
      <c r="C2232" s="5">
        <v>2</v>
      </c>
    </row>
    <row r="2233" spans="1:5" x14ac:dyDescent="0.25">
      <c r="A2233">
        <v>2241</v>
      </c>
      <c r="C2233" s="5">
        <v>2</v>
      </c>
    </row>
    <row r="2234" spans="1:5" x14ac:dyDescent="0.25">
      <c r="A2234">
        <v>2242</v>
      </c>
      <c r="C2234" s="5">
        <v>2</v>
      </c>
    </row>
    <row r="2235" spans="1:5" x14ac:dyDescent="0.25">
      <c r="A2235">
        <v>2243</v>
      </c>
      <c r="B2235" s="2">
        <v>1</v>
      </c>
      <c r="C2235" s="5">
        <v>2</v>
      </c>
    </row>
    <row r="2236" spans="1:5" x14ac:dyDescent="0.25">
      <c r="A2236">
        <v>2244</v>
      </c>
      <c r="B2236" s="2">
        <v>1</v>
      </c>
      <c r="C2236" s="5">
        <v>2</v>
      </c>
    </row>
    <row r="2237" spans="1:5" x14ac:dyDescent="0.25">
      <c r="A2237">
        <v>2245</v>
      </c>
      <c r="B2237" s="2">
        <v>1</v>
      </c>
      <c r="C2237" s="5">
        <v>2</v>
      </c>
    </row>
    <row r="2238" spans="1:5" x14ac:dyDescent="0.25">
      <c r="A2238">
        <v>2246</v>
      </c>
      <c r="B2238" s="2">
        <v>1</v>
      </c>
      <c r="C2238" s="5">
        <v>2</v>
      </c>
    </row>
    <row r="2239" spans="1:5" x14ac:dyDescent="0.25">
      <c r="A2239">
        <v>2247</v>
      </c>
      <c r="B2239" s="2">
        <v>1</v>
      </c>
    </row>
    <row r="2240" spans="1:5" x14ac:dyDescent="0.25">
      <c r="A2240">
        <v>2248</v>
      </c>
      <c r="B2240" s="2">
        <v>1</v>
      </c>
    </row>
    <row r="2241" spans="1:6" x14ac:dyDescent="0.25">
      <c r="A2241">
        <v>2249</v>
      </c>
      <c r="B2241" s="2">
        <v>1</v>
      </c>
    </row>
    <row r="2242" spans="1:6" x14ac:dyDescent="0.25">
      <c r="A2242">
        <v>2250</v>
      </c>
      <c r="B2242" s="2">
        <v>1</v>
      </c>
    </row>
    <row r="2243" spans="1:6" x14ac:dyDescent="0.25">
      <c r="A2243">
        <v>2251</v>
      </c>
      <c r="B2243" s="2">
        <v>1</v>
      </c>
    </row>
    <row r="2244" spans="1:6" x14ac:dyDescent="0.25">
      <c r="A2244">
        <v>2252</v>
      </c>
      <c r="B2244" s="2">
        <v>1</v>
      </c>
      <c r="E2244" s="3">
        <v>4</v>
      </c>
    </row>
    <row r="2245" spans="1:6" x14ac:dyDescent="0.25">
      <c r="A2245">
        <v>2253</v>
      </c>
      <c r="B2245" s="2">
        <v>1</v>
      </c>
      <c r="D2245" s="4">
        <v>3</v>
      </c>
      <c r="E2245" s="3">
        <v>4</v>
      </c>
    </row>
    <row r="2246" spans="1:6" x14ac:dyDescent="0.25">
      <c r="A2246">
        <v>2254</v>
      </c>
      <c r="D2246" s="4">
        <v>3</v>
      </c>
      <c r="E2246" s="3">
        <v>4</v>
      </c>
    </row>
    <row r="2247" spans="1:6" x14ac:dyDescent="0.25">
      <c r="A2247">
        <v>2255</v>
      </c>
      <c r="D2247" s="4">
        <v>3</v>
      </c>
      <c r="E2247" s="3">
        <v>4</v>
      </c>
      <c r="F2247" t="s">
        <v>22</v>
      </c>
    </row>
    <row r="2248" spans="1:6" x14ac:dyDescent="0.25">
      <c r="A2248">
        <v>2256</v>
      </c>
    </row>
    <row r="2249" spans="1:6" x14ac:dyDescent="0.25">
      <c r="A2249">
        <v>2257</v>
      </c>
      <c r="F2249" t="s">
        <v>22</v>
      </c>
    </row>
    <row r="2250" spans="1:6" x14ac:dyDescent="0.25">
      <c r="A2250">
        <v>2258</v>
      </c>
      <c r="C2250" s="5">
        <v>2</v>
      </c>
    </row>
    <row r="2251" spans="1:6" x14ac:dyDescent="0.25">
      <c r="A2251">
        <v>2259</v>
      </c>
      <c r="C2251" s="5">
        <v>2</v>
      </c>
    </row>
    <row r="2252" spans="1:6" x14ac:dyDescent="0.25">
      <c r="A2252">
        <v>2260</v>
      </c>
      <c r="C2252" s="5">
        <v>2</v>
      </c>
    </row>
    <row r="2253" spans="1:6" x14ac:dyDescent="0.25">
      <c r="A2253">
        <v>2261</v>
      </c>
      <c r="C2253" s="5">
        <v>2</v>
      </c>
    </row>
    <row r="2254" spans="1:6" x14ac:dyDescent="0.25">
      <c r="A2254">
        <v>2262</v>
      </c>
      <c r="C2254" s="5">
        <v>2</v>
      </c>
    </row>
    <row r="2255" spans="1:6" x14ac:dyDescent="0.25">
      <c r="A2255">
        <v>2263</v>
      </c>
      <c r="B2255" s="2">
        <v>1</v>
      </c>
      <c r="C2255" s="5">
        <v>2</v>
      </c>
    </row>
    <row r="2256" spans="1:6" x14ac:dyDescent="0.25">
      <c r="A2256">
        <v>2264</v>
      </c>
      <c r="B2256" s="2">
        <v>1</v>
      </c>
      <c r="C2256" s="5">
        <v>2</v>
      </c>
    </row>
    <row r="2257" spans="1:5" x14ac:dyDescent="0.25">
      <c r="A2257">
        <v>2265</v>
      </c>
      <c r="B2257" s="2">
        <v>1</v>
      </c>
      <c r="C2257" s="5">
        <v>2</v>
      </c>
    </row>
    <row r="2258" spans="1:5" x14ac:dyDescent="0.25">
      <c r="A2258">
        <v>2266</v>
      </c>
      <c r="B2258" s="2">
        <v>1</v>
      </c>
    </row>
    <row r="2259" spans="1:5" x14ac:dyDescent="0.25">
      <c r="A2259">
        <v>2267</v>
      </c>
      <c r="B2259" s="2">
        <v>1</v>
      </c>
    </row>
    <row r="2260" spans="1:5" x14ac:dyDescent="0.25">
      <c r="A2260">
        <v>2268</v>
      </c>
      <c r="B2260" s="2">
        <v>1</v>
      </c>
      <c r="D2260" s="4">
        <v>3</v>
      </c>
    </row>
    <row r="2261" spans="1:5" x14ac:dyDescent="0.25">
      <c r="A2261">
        <v>2269</v>
      </c>
      <c r="D2261" s="4">
        <v>3</v>
      </c>
      <c r="E2261" s="3">
        <v>4</v>
      </c>
    </row>
    <row r="2262" spans="1:5" x14ac:dyDescent="0.25">
      <c r="A2262">
        <v>2270</v>
      </c>
      <c r="D2262" s="4">
        <v>3</v>
      </c>
      <c r="E2262" s="3">
        <v>4</v>
      </c>
    </row>
    <row r="2263" spans="1:5" x14ac:dyDescent="0.25">
      <c r="A2263">
        <v>2271</v>
      </c>
      <c r="D2263" s="4">
        <v>3</v>
      </c>
      <c r="E2263" s="3">
        <v>4</v>
      </c>
    </row>
    <row r="2264" spans="1:5" x14ac:dyDescent="0.25">
      <c r="A2264">
        <v>2272</v>
      </c>
      <c r="D2264" s="4">
        <v>3</v>
      </c>
      <c r="E2264" s="3">
        <v>4</v>
      </c>
    </row>
    <row r="2265" spans="1:5" x14ac:dyDescent="0.25">
      <c r="A2265">
        <v>2273</v>
      </c>
      <c r="D2265" s="4">
        <v>3</v>
      </c>
      <c r="E2265" s="3">
        <v>4</v>
      </c>
    </row>
    <row r="2266" spans="1:5" x14ac:dyDescent="0.25">
      <c r="A2266">
        <v>2274</v>
      </c>
      <c r="D2266" s="4">
        <v>3</v>
      </c>
      <c r="E2266" s="3">
        <v>4</v>
      </c>
    </row>
    <row r="2267" spans="1:5" x14ac:dyDescent="0.25">
      <c r="A2267">
        <v>2275</v>
      </c>
      <c r="D2267" s="4">
        <v>3</v>
      </c>
      <c r="E2267" s="3">
        <v>4</v>
      </c>
    </row>
    <row r="2268" spans="1:5" x14ac:dyDescent="0.25">
      <c r="A2268">
        <v>2276</v>
      </c>
      <c r="D2268" s="4">
        <v>3</v>
      </c>
      <c r="E2268" s="3">
        <v>4</v>
      </c>
    </row>
    <row r="2269" spans="1:5" x14ac:dyDescent="0.25">
      <c r="A2269">
        <v>2277</v>
      </c>
    </row>
    <row r="2270" spans="1:5" x14ac:dyDescent="0.25">
      <c r="A2270">
        <v>2278</v>
      </c>
    </row>
    <row r="2271" spans="1:5" x14ac:dyDescent="0.25">
      <c r="A2271">
        <v>2279</v>
      </c>
    </row>
    <row r="2272" spans="1:5" x14ac:dyDescent="0.25">
      <c r="A2272">
        <v>2280</v>
      </c>
    </row>
    <row r="2273" spans="1:5" x14ac:dyDescent="0.25">
      <c r="A2273">
        <v>2281</v>
      </c>
    </row>
    <row r="2274" spans="1:5" x14ac:dyDescent="0.25">
      <c r="A2274">
        <v>2282</v>
      </c>
      <c r="C2274" s="5">
        <v>2</v>
      </c>
    </row>
    <row r="2275" spans="1:5" x14ac:dyDescent="0.25">
      <c r="A2275">
        <v>2283</v>
      </c>
      <c r="C2275" s="5">
        <v>2</v>
      </c>
    </row>
    <row r="2276" spans="1:5" x14ac:dyDescent="0.25">
      <c r="A2276">
        <v>2284</v>
      </c>
      <c r="C2276" s="5">
        <v>2</v>
      </c>
    </row>
    <row r="2277" spans="1:5" x14ac:dyDescent="0.25">
      <c r="A2277">
        <v>2285</v>
      </c>
      <c r="C2277" s="5">
        <v>2</v>
      </c>
    </row>
    <row r="2278" spans="1:5" x14ac:dyDescent="0.25">
      <c r="A2278">
        <v>2286</v>
      </c>
      <c r="B2278" s="2">
        <v>1</v>
      </c>
      <c r="C2278" s="5">
        <v>2</v>
      </c>
    </row>
    <row r="2279" spans="1:5" x14ac:dyDescent="0.25">
      <c r="A2279">
        <v>2287</v>
      </c>
      <c r="B2279" s="2">
        <v>1</v>
      </c>
      <c r="C2279" s="5">
        <v>2</v>
      </c>
    </row>
    <row r="2280" spans="1:5" x14ac:dyDescent="0.25">
      <c r="A2280">
        <v>2288</v>
      </c>
      <c r="B2280" s="2">
        <v>1</v>
      </c>
      <c r="C2280" s="5">
        <v>2</v>
      </c>
    </row>
    <row r="2281" spans="1:5" x14ac:dyDescent="0.25">
      <c r="A2281">
        <v>2289</v>
      </c>
      <c r="B2281" s="2">
        <v>1</v>
      </c>
    </row>
    <row r="2282" spans="1:5" x14ac:dyDescent="0.25">
      <c r="A2282">
        <v>2290</v>
      </c>
      <c r="B2282" s="2">
        <v>1</v>
      </c>
    </row>
    <row r="2283" spans="1:5" x14ac:dyDescent="0.25">
      <c r="A2283">
        <v>2291</v>
      </c>
      <c r="B2283" s="2">
        <v>1</v>
      </c>
      <c r="D2283" s="4">
        <v>3</v>
      </c>
      <c r="E2283" s="3">
        <v>4</v>
      </c>
    </row>
    <row r="2284" spans="1:5" x14ac:dyDescent="0.25">
      <c r="A2284">
        <v>2292</v>
      </c>
      <c r="D2284" s="4">
        <v>3</v>
      </c>
      <c r="E2284" s="3">
        <v>4</v>
      </c>
    </row>
    <row r="2285" spans="1:5" x14ac:dyDescent="0.25">
      <c r="A2285">
        <v>2293</v>
      </c>
      <c r="D2285" s="4">
        <v>3</v>
      </c>
      <c r="E2285" s="3">
        <v>4</v>
      </c>
    </row>
    <row r="2286" spans="1:5" x14ac:dyDescent="0.25">
      <c r="A2286">
        <v>2294</v>
      </c>
      <c r="D2286" s="4">
        <v>3</v>
      </c>
      <c r="E2286" s="3">
        <v>4</v>
      </c>
    </row>
    <row r="2287" spans="1:5" x14ac:dyDescent="0.25">
      <c r="A2287">
        <v>2295</v>
      </c>
      <c r="D2287" s="4">
        <v>3</v>
      </c>
      <c r="E2287" s="3">
        <v>4</v>
      </c>
    </row>
    <row r="2288" spans="1:5" x14ac:dyDescent="0.25">
      <c r="A2288">
        <v>2296</v>
      </c>
      <c r="D2288" s="4">
        <v>3</v>
      </c>
      <c r="E2288" s="3">
        <v>4</v>
      </c>
    </row>
    <row r="2289" spans="1:5" x14ac:dyDescent="0.25">
      <c r="A2289">
        <v>2297</v>
      </c>
      <c r="D2289" s="4">
        <v>3</v>
      </c>
      <c r="E2289" s="3">
        <v>4</v>
      </c>
    </row>
    <row r="2290" spans="1:5" x14ac:dyDescent="0.25">
      <c r="A2290">
        <v>2298</v>
      </c>
      <c r="D2290" s="4">
        <v>3</v>
      </c>
      <c r="E2290" s="3">
        <v>4</v>
      </c>
    </row>
    <row r="2291" spans="1:5" x14ac:dyDescent="0.25">
      <c r="A2291">
        <v>2299</v>
      </c>
    </row>
    <row r="2292" spans="1:5" x14ac:dyDescent="0.25">
      <c r="A2292">
        <v>2300</v>
      </c>
    </row>
    <row r="2293" spans="1:5" x14ac:dyDescent="0.25">
      <c r="A2293">
        <v>2301</v>
      </c>
    </row>
    <row r="2294" spans="1:5" x14ac:dyDescent="0.25">
      <c r="A2294">
        <v>2302</v>
      </c>
      <c r="C2294" s="5">
        <v>2</v>
      </c>
    </row>
    <row r="2295" spans="1:5" x14ac:dyDescent="0.25">
      <c r="A2295">
        <v>2303</v>
      </c>
      <c r="C2295" s="5">
        <v>2</v>
      </c>
    </row>
    <row r="2296" spans="1:5" x14ac:dyDescent="0.25">
      <c r="A2296">
        <v>2304</v>
      </c>
      <c r="C2296" s="5">
        <v>2</v>
      </c>
    </row>
    <row r="2297" spans="1:5" x14ac:dyDescent="0.25">
      <c r="A2297">
        <v>2305</v>
      </c>
      <c r="C2297" s="5">
        <v>2</v>
      </c>
    </row>
    <row r="2298" spans="1:5" x14ac:dyDescent="0.25">
      <c r="A2298">
        <v>2306</v>
      </c>
      <c r="C2298" s="5">
        <v>2</v>
      </c>
    </row>
    <row r="2299" spans="1:5" x14ac:dyDescent="0.25">
      <c r="A2299">
        <v>2307</v>
      </c>
      <c r="B2299" s="2">
        <v>1</v>
      </c>
      <c r="C2299" s="5">
        <v>2</v>
      </c>
    </row>
    <row r="2300" spans="1:5" x14ac:dyDescent="0.25">
      <c r="A2300">
        <v>2308</v>
      </c>
      <c r="B2300" s="2">
        <v>1</v>
      </c>
      <c r="C2300" s="5">
        <v>2</v>
      </c>
    </row>
    <row r="2301" spans="1:5" x14ac:dyDescent="0.25">
      <c r="A2301">
        <v>2309</v>
      </c>
      <c r="B2301" s="2">
        <v>1</v>
      </c>
      <c r="C2301" s="5">
        <v>2</v>
      </c>
    </row>
    <row r="2302" spans="1:5" x14ac:dyDescent="0.25">
      <c r="A2302">
        <v>2310</v>
      </c>
      <c r="B2302" s="2">
        <v>1</v>
      </c>
    </row>
    <row r="2303" spans="1:5" x14ac:dyDescent="0.25">
      <c r="A2303">
        <v>2311</v>
      </c>
      <c r="B2303" s="2">
        <v>1</v>
      </c>
    </row>
    <row r="2304" spans="1:5" x14ac:dyDescent="0.25">
      <c r="A2304">
        <v>2312</v>
      </c>
      <c r="B2304" s="2">
        <v>1</v>
      </c>
    </row>
    <row r="2305" spans="1:5" x14ac:dyDescent="0.25">
      <c r="A2305">
        <v>2313</v>
      </c>
      <c r="B2305" s="2">
        <v>1</v>
      </c>
      <c r="E2305" s="3">
        <v>4</v>
      </c>
    </row>
    <row r="2306" spans="1:5" x14ac:dyDescent="0.25">
      <c r="A2306">
        <v>2314</v>
      </c>
      <c r="D2306" s="4">
        <v>3</v>
      </c>
      <c r="E2306" s="3">
        <v>4</v>
      </c>
    </row>
    <row r="2307" spans="1:5" x14ac:dyDescent="0.25">
      <c r="A2307">
        <v>2315</v>
      </c>
      <c r="D2307" s="4">
        <v>3</v>
      </c>
      <c r="E2307" s="3">
        <v>4</v>
      </c>
    </row>
    <row r="2308" spans="1:5" x14ac:dyDescent="0.25">
      <c r="A2308">
        <v>2316</v>
      </c>
      <c r="D2308" s="4">
        <v>3</v>
      </c>
      <c r="E2308" s="3">
        <v>4</v>
      </c>
    </row>
    <row r="2309" spans="1:5" x14ac:dyDescent="0.25">
      <c r="A2309">
        <v>2317</v>
      </c>
      <c r="D2309" s="4">
        <v>3</v>
      </c>
      <c r="E2309" s="3">
        <v>4</v>
      </c>
    </row>
    <row r="2310" spans="1:5" x14ac:dyDescent="0.25">
      <c r="A2310">
        <v>2318</v>
      </c>
      <c r="D2310" s="4">
        <v>3</v>
      </c>
      <c r="E2310" s="3">
        <v>4</v>
      </c>
    </row>
    <row r="2311" spans="1:5" x14ac:dyDescent="0.25">
      <c r="A2311">
        <v>2319</v>
      </c>
      <c r="D2311" s="4">
        <v>3</v>
      </c>
      <c r="E2311" s="3">
        <v>4</v>
      </c>
    </row>
    <row r="2312" spans="1:5" x14ac:dyDescent="0.25">
      <c r="A2312">
        <v>2320</v>
      </c>
      <c r="D2312" s="4">
        <v>3</v>
      </c>
      <c r="E2312" s="3">
        <v>4</v>
      </c>
    </row>
    <row r="2313" spans="1:5" x14ac:dyDescent="0.25">
      <c r="A2313">
        <v>2321</v>
      </c>
      <c r="D2313" s="4">
        <v>3</v>
      </c>
      <c r="E2313" s="3">
        <v>4</v>
      </c>
    </row>
    <row r="2314" spans="1:5" x14ac:dyDescent="0.25">
      <c r="A2314">
        <v>2322</v>
      </c>
    </row>
    <row r="2315" spans="1:5" x14ac:dyDescent="0.25">
      <c r="A2315">
        <v>2323</v>
      </c>
      <c r="C2315" s="5">
        <v>2</v>
      </c>
    </row>
    <row r="2316" spans="1:5" x14ac:dyDescent="0.25">
      <c r="A2316">
        <v>2324</v>
      </c>
      <c r="C2316" s="5">
        <v>2</v>
      </c>
    </row>
    <row r="2317" spans="1:5" x14ac:dyDescent="0.25">
      <c r="A2317">
        <v>2325</v>
      </c>
      <c r="C2317" s="5">
        <v>2</v>
      </c>
    </row>
    <row r="2318" spans="1:5" x14ac:dyDescent="0.25">
      <c r="A2318">
        <v>2326</v>
      </c>
      <c r="C2318" s="5">
        <v>2</v>
      </c>
    </row>
    <row r="2319" spans="1:5" x14ac:dyDescent="0.25">
      <c r="A2319">
        <v>2327</v>
      </c>
      <c r="C2319" s="5">
        <v>2</v>
      </c>
    </row>
    <row r="2320" spans="1:5" x14ac:dyDescent="0.25">
      <c r="A2320">
        <v>2328</v>
      </c>
      <c r="B2320" s="2">
        <v>1</v>
      </c>
      <c r="C2320" s="5">
        <v>2</v>
      </c>
    </row>
    <row r="2321" spans="1:5" x14ac:dyDescent="0.25">
      <c r="A2321">
        <v>2329</v>
      </c>
      <c r="B2321" s="2">
        <v>1</v>
      </c>
      <c r="C2321" s="5">
        <v>2</v>
      </c>
    </row>
    <row r="2322" spans="1:5" x14ac:dyDescent="0.25">
      <c r="A2322">
        <v>2330</v>
      </c>
      <c r="B2322" s="2">
        <v>1</v>
      </c>
      <c r="C2322" s="5">
        <v>2</v>
      </c>
    </row>
    <row r="2323" spans="1:5" x14ac:dyDescent="0.25">
      <c r="A2323">
        <v>2331</v>
      </c>
      <c r="B2323" s="2">
        <v>1</v>
      </c>
      <c r="C2323" s="5">
        <v>2</v>
      </c>
    </row>
    <row r="2324" spans="1:5" x14ac:dyDescent="0.25">
      <c r="A2324">
        <v>2332</v>
      </c>
      <c r="B2324" s="2">
        <v>1</v>
      </c>
    </row>
    <row r="2325" spans="1:5" x14ac:dyDescent="0.25">
      <c r="A2325">
        <v>2333</v>
      </c>
      <c r="B2325" s="2">
        <v>1</v>
      </c>
    </row>
    <row r="2326" spans="1:5" x14ac:dyDescent="0.25">
      <c r="A2326">
        <v>2334</v>
      </c>
      <c r="B2326" s="2">
        <v>1</v>
      </c>
    </row>
    <row r="2327" spans="1:5" x14ac:dyDescent="0.25">
      <c r="A2327">
        <v>2335</v>
      </c>
      <c r="B2327" s="2">
        <v>1</v>
      </c>
    </row>
    <row r="2328" spans="1:5" x14ac:dyDescent="0.25">
      <c r="A2328">
        <v>2336</v>
      </c>
    </row>
    <row r="2329" spans="1:5" x14ac:dyDescent="0.25">
      <c r="A2329">
        <v>2337</v>
      </c>
      <c r="D2329" s="4">
        <v>3</v>
      </c>
      <c r="E2329" s="3">
        <v>4</v>
      </c>
    </row>
    <row r="2330" spans="1:5" x14ac:dyDescent="0.25">
      <c r="A2330">
        <v>2338</v>
      </c>
      <c r="D2330" s="4">
        <v>3</v>
      </c>
      <c r="E2330" s="3">
        <v>4</v>
      </c>
    </row>
    <row r="2331" spans="1:5" x14ac:dyDescent="0.25">
      <c r="A2331">
        <v>2339</v>
      </c>
      <c r="D2331" s="4">
        <v>3</v>
      </c>
      <c r="E2331" s="3">
        <v>4</v>
      </c>
    </row>
    <row r="2332" spans="1:5" x14ac:dyDescent="0.25">
      <c r="A2332">
        <v>2340</v>
      </c>
      <c r="D2332" s="4">
        <v>3</v>
      </c>
      <c r="E2332" s="3">
        <v>4</v>
      </c>
    </row>
    <row r="2333" spans="1:5" x14ac:dyDescent="0.25">
      <c r="A2333">
        <v>2341</v>
      </c>
      <c r="D2333" s="4">
        <v>3</v>
      </c>
      <c r="E2333" s="3">
        <v>4</v>
      </c>
    </row>
    <row r="2334" spans="1:5" x14ac:dyDescent="0.25">
      <c r="A2334">
        <v>2342</v>
      </c>
      <c r="D2334" s="4">
        <v>3</v>
      </c>
      <c r="E2334" s="3">
        <v>4</v>
      </c>
    </row>
    <row r="2335" spans="1:5" x14ac:dyDescent="0.25">
      <c r="A2335">
        <v>2343</v>
      </c>
      <c r="D2335" s="4">
        <v>3</v>
      </c>
      <c r="E2335" s="3">
        <v>4</v>
      </c>
    </row>
    <row r="2336" spans="1:5" x14ac:dyDescent="0.25">
      <c r="A2336">
        <v>2344</v>
      </c>
      <c r="D2336" s="4">
        <v>3</v>
      </c>
      <c r="E2336" s="3">
        <v>4</v>
      </c>
    </row>
    <row r="2337" spans="1:5" x14ac:dyDescent="0.25">
      <c r="A2337">
        <v>2345</v>
      </c>
      <c r="D2337" s="4">
        <v>3</v>
      </c>
      <c r="E2337" s="3">
        <v>4</v>
      </c>
    </row>
    <row r="2338" spans="1:5" x14ac:dyDescent="0.25">
      <c r="A2338">
        <v>2346</v>
      </c>
    </row>
    <row r="2339" spans="1:5" x14ac:dyDescent="0.25">
      <c r="A2339">
        <v>2347</v>
      </c>
    </row>
    <row r="2340" spans="1:5" x14ac:dyDescent="0.25">
      <c r="A2340">
        <v>2348</v>
      </c>
    </row>
    <row r="2341" spans="1:5" x14ac:dyDescent="0.25">
      <c r="A2341">
        <v>2349</v>
      </c>
    </row>
    <row r="2342" spans="1:5" x14ac:dyDescent="0.25">
      <c r="A2342">
        <v>2350</v>
      </c>
      <c r="C2342" s="5">
        <v>2</v>
      </c>
    </row>
    <row r="2343" spans="1:5" x14ac:dyDescent="0.25">
      <c r="A2343">
        <v>2351</v>
      </c>
      <c r="C2343" s="5">
        <v>2</v>
      </c>
    </row>
    <row r="2344" spans="1:5" x14ac:dyDescent="0.25">
      <c r="A2344">
        <v>2352</v>
      </c>
      <c r="C2344" s="5">
        <v>2</v>
      </c>
    </row>
    <row r="2345" spans="1:5" x14ac:dyDescent="0.25">
      <c r="A2345">
        <v>2353</v>
      </c>
      <c r="C2345" s="5">
        <v>2</v>
      </c>
    </row>
    <row r="2346" spans="1:5" x14ac:dyDescent="0.25">
      <c r="A2346">
        <v>2354</v>
      </c>
      <c r="B2346" s="2">
        <v>1</v>
      </c>
      <c r="C2346" s="5">
        <v>2</v>
      </c>
    </row>
    <row r="2347" spans="1:5" x14ac:dyDescent="0.25">
      <c r="A2347">
        <v>2355</v>
      </c>
      <c r="B2347" s="2">
        <v>1</v>
      </c>
      <c r="C2347" s="5">
        <v>2</v>
      </c>
    </row>
    <row r="2348" spans="1:5" x14ac:dyDescent="0.25">
      <c r="A2348">
        <v>2356</v>
      </c>
      <c r="B2348" s="2">
        <v>1</v>
      </c>
      <c r="C2348" s="5">
        <v>2</v>
      </c>
    </row>
    <row r="2349" spans="1:5" x14ac:dyDescent="0.25">
      <c r="A2349">
        <v>2357</v>
      </c>
      <c r="B2349" s="2">
        <v>1</v>
      </c>
      <c r="C2349" s="5">
        <v>2</v>
      </c>
    </row>
    <row r="2350" spans="1:5" x14ac:dyDescent="0.25">
      <c r="A2350">
        <v>2358</v>
      </c>
      <c r="B2350" s="2">
        <v>1</v>
      </c>
    </row>
    <row r="2351" spans="1:5" x14ac:dyDescent="0.25">
      <c r="A2351">
        <v>2359</v>
      </c>
      <c r="B2351" s="2">
        <v>1</v>
      </c>
    </row>
    <row r="2352" spans="1:5" x14ac:dyDescent="0.25">
      <c r="A2352">
        <v>2360</v>
      </c>
      <c r="B2352" s="2">
        <v>1</v>
      </c>
    </row>
    <row r="2353" spans="1:5" x14ac:dyDescent="0.25">
      <c r="A2353">
        <v>2361</v>
      </c>
      <c r="D2353" s="4">
        <v>3</v>
      </c>
    </row>
    <row r="2354" spans="1:5" x14ac:dyDescent="0.25">
      <c r="A2354">
        <v>2362</v>
      </c>
      <c r="D2354" s="4">
        <v>3</v>
      </c>
      <c r="E2354" s="3">
        <v>4</v>
      </c>
    </row>
    <row r="2355" spans="1:5" x14ac:dyDescent="0.25">
      <c r="A2355">
        <v>2363</v>
      </c>
      <c r="D2355" s="4">
        <v>3</v>
      </c>
      <c r="E2355" s="3">
        <v>4</v>
      </c>
    </row>
    <row r="2356" spans="1:5" x14ac:dyDescent="0.25">
      <c r="A2356">
        <v>2364</v>
      </c>
      <c r="D2356" s="4">
        <v>3</v>
      </c>
      <c r="E2356" s="3">
        <v>4</v>
      </c>
    </row>
    <row r="2357" spans="1:5" x14ac:dyDescent="0.25">
      <c r="A2357">
        <v>2365</v>
      </c>
      <c r="D2357" s="4">
        <v>3</v>
      </c>
      <c r="E2357" s="3">
        <v>4</v>
      </c>
    </row>
    <row r="2358" spans="1:5" x14ac:dyDescent="0.25">
      <c r="A2358">
        <v>2366</v>
      </c>
      <c r="D2358" s="4">
        <v>3</v>
      </c>
      <c r="E2358" s="3">
        <v>4</v>
      </c>
    </row>
    <row r="2359" spans="1:5" x14ac:dyDescent="0.25">
      <c r="A2359">
        <v>2367</v>
      </c>
      <c r="D2359" s="4">
        <v>3</v>
      </c>
      <c r="E2359" s="3">
        <v>4</v>
      </c>
    </row>
    <row r="2360" spans="1:5" x14ac:dyDescent="0.25">
      <c r="A2360">
        <v>2368</v>
      </c>
      <c r="D2360" s="4">
        <v>3</v>
      </c>
      <c r="E2360" s="3">
        <v>4</v>
      </c>
    </row>
    <row r="2361" spans="1:5" x14ac:dyDescent="0.25">
      <c r="A2361">
        <v>2369</v>
      </c>
      <c r="D2361" s="4">
        <v>3</v>
      </c>
      <c r="E2361" s="3">
        <v>4</v>
      </c>
    </row>
    <row r="2362" spans="1:5" x14ac:dyDescent="0.25">
      <c r="A2362">
        <v>2370</v>
      </c>
    </row>
    <row r="2363" spans="1:5" x14ac:dyDescent="0.25">
      <c r="A2363">
        <v>2371</v>
      </c>
    </row>
    <row r="2364" spans="1:5" x14ac:dyDescent="0.25">
      <c r="A2364">
        <v>2372</v>
      </c>
    </row>
    <row r="2365" spans="1:5" x14ac:dyDescent="0.25">
      <c r="A2365">
        <v>2373</v>
      </c>
    </row>
    <row r="2366" spans="1:5" x14ac:dyDescent="0.25">
      <c r="A2366">
        <v>2374</v>
      </c>
      <c r="C2366" s="5">
        <v>2</v>
      </c>
    </row>
    <row r="2367" spans="1:5" x14ac:dyDescent="0.25">
      <c r="A2367">
        <v>2375</v>
      </c>
      <c r="C2367" s="5">
        <v>2</v>
      </c>
    </row>
    <row r="2368" spans="1:5" x14ac:dyDescent="0.25">
      <c r="A2368">
        <v>2376</v>
      </c>
      <c r="C2368" s="5">
        <v>2</v>
      </c>
    </row>
    <row r="2369" spans="1:5" x14ac:dyDescent="0.25">
      <c r="A2369">
        <v>2377</v>
      </c>
      <c r="C2369" s="5">
        <v>2</v>
      </c>
    </row>
    <row r="2370" spans="1:5" x14ac:dyDescent="0.25">
      <c r="A2370">
        <v>2378</v>
      </c>
      <c r="C2370" s="5">
        <v>2</v>
      </c>
    </row>
    <row r="2371" spans="1:5" x14ac:dyDescent="0.25">
      <c r="A2371">
        <v>2379</v>
      </c>
      <c r="B2371" s="2">
        <v>1</v>
      </c>
      <c r="C2371" s="5">
        <v>2</v>
      </c>
    </row>
    <row r="2372" spans="1:5" x14ac:dyDescent="0.25">
      <c r="A2372">
        <v>2380</v>
      </c>
      <c r="B2372" s="2">
        <v>1</v>
      </c>
      <c r="C2372" s="5">
        <v>2</v>
      </c>
    </row>
    <row r="2373" spans="1:5" x14ac:dyDescent="0.25">
      <c r="A2373">
        <v>2381</v>
      </c>
      <c r="B2373" s="2">
        <v>1</v>
      </c>
      <c r="C2373" s="5">
        <v>2</v>
      </c>
    </row>
    <row r="2374" spans="1:5" x14ac:dyDescent="0.25">
      <c r="A2374">
        <v>2382</v>
      </c>
      <c r="B2374" s="2">
        <v>1</v>
      </c>
      <c r="C2374" s="5">
        <v>2</v>
      </c>
    </row>
    <row r="2375" spans="1:5" x14ac:dyDescent="0.25">
      <c r="A2375">
        <v>2383</v>
      </c>
      <c r="B2375" s="2">
        <v>1</v>
      </c>
    </row>
    <row r="2376" spans="1:5" x14ac:dyDescent="0.25">
      <c r="A2376">
        <v>2384</v>
      </c>
      <c r="B2376" s="2">
        <v>1</v>
      </c>
    </row>
    <row r="2377" spans="1:5" x14ac:dyDescent="0.25">
      <c r="A2377">
        <v>2385</v>
      </c>
      <c r="B2377" s="2">
        <v>1</v>
      </c>
    </row>
    <row r="2378" spans="1:5" x14ac:dyDescent="0.25">
      <c r="A2378">
        <v>2386</v>
      </c>
      <c r="D2378" s="4">
        <v>3</v>
      </c>
      <c r="E2378" s="3">
        <v>4</v>
      </c>
    </row>
    <row r="2379" spans="1:5" x14ac:dyDescent="0.25">
      <c r="A2379">
        <v>2387</v>
      </c>
      <c r="D2379" s="4">
        <v>3</v>
      </c>
      <c r="E2379" s="3">
        <v>4</v>
      </c>
    </row>
    <row r="2380" spans="1:5" x14ac:dyDescent="0.25">
      <c r="A2380">
        <v>2388</v>
      </c>
      <c r="D2380" s="4">
        <v>3</v>
      </c>
      <c r="E2380" s="3">
        <v>4</v>
      </c>
    </row>
    <row r="2381" spans="1:5" x14ac:dyDescent="0.25">
      <c r="A2381">
        <v>2389</v>
      </c>
      <c r="D2381" s="4">
        <v>3</v>
      </c>
      <c r="E2381" s="3">
        <v>4</v>
      </c>
    </row>
    <row r="2382" spans="1:5" x14ac:dyDescent="0.25">
      <c r="A2382">
        <v>2390</v>
      </c>
      <c r="D2382" s="4">
        <v>3</v>
      </c>
      <c r="E2382" s="3">
        <v>4</v>
      </c>
    </row>
    <row r="2383" spans="1:5" x14ac:dyDescent="0.25">
      <c r="A2383">
        <v>2391</v>
      </c>
      <c r="D2383" s="4">
        <v>3</v>
      </c>
      <c r="E2383" s="3">
        <v>4</v>
      </c>
    </row>
    <row r="2384" spans="1:5" x14ac:dyDescent="0.25">
      <c r="A2384">
        <v>2392</v>
      </c>
      <c r="D2384" s="4">
        <v>3</v>
      </c>
      <c r="E2384" s="3">
        <v>4</v>
      </c>
    </row>
    <row r="2385" spans="1:5" x14ac:dyDescent="0.25">
      <c r="A2385">
        <v>2393</v>
      </c>
      <c r="D2385" s="4">
        <v>3</v>
      </c>
      <c r="E2385" s="3">
        <v>4</v>
      </c>
    </row>
    <row r="2386" spans="1:5" x14ac:dyDescent="0.25">
      <c r="A2386">
        <v>2394</v>
      </c>
      <c r="D2386" s="4">
        <v>3</v>
      </c>
      <c r="E2386" s="3">
        <v>4</v>
      </c>
    </row>
    <row r="2387" spans="1:5" x14ac:dyDescent="0.25">
      <c r="A2387">
        <v>2395</v>
      </c>
    </row>
    <row r="2388" spans="1:5" x14ac:dyDescent="0.25">
      <c r="A2388">
        <v>2396</v>
      </c>
    </row>
    <row r="2389" spans="1:5" x14ac:dyDescent="0.25">
      <c r="A2389">
        <v>2397</v>
      </c>
      <c r="C2389" s="5">
        <v>2</v>
      </c>
    </row>
    <row r="2390" spans="1:5" x14ac:dyDescent="0.25">
      <c r="A2390">
        <v>2398</v>
      </c>
      <c r="C2390" s="5">
        <v>2</v>
      </c>
    </row>
    <row r="2391" spans="1:5" x14ac:dyDescent="0.25">
      <c r="A2391">
        <v>2399</v>
      </c>
      <c r="C2391" s="5">
        <v>2</v>
      </c>
    </row>
    <row r="2392" spans="1:5" x14ac:dyDescent="0.25">
      <c r="A2392">
        <v>2400</v>
      </c>
      <c r="C2392" s="5">
        <v>2</v>
      </c>
    </row>
    <row r="2393" spans="1:5" x14ac:dyDescent="0.25">
      <c r="A2393">
        <v>2401</v>
      </c>
      <c r="B2393" s="2">
        <v>1</v>
      </c>
      <c r="C2393" s="5">
        <v>2</v>
      </c>
    </row>
    <row r="2394" spans="1:5" x14ac:dyDescent="0.25">
      <c r="A2394">
        <v>2402</v>
      </c>
      <c r="B2394" s="2">
        <v>1</v>
      </c>
      <c r="C2394" s="5">
        <v>2</v>
      </c>
    </row>
    <row r="2395" spans="1:5" x14ac:dyDescent="0.25">
      <c r="A2395">
        <v>2403</v>
      </c>
      <c r="B2395" s="2">
        <v>1</v>
      </c>
      <c r="C2395" s="5">
        <v>2</v>
      </c>
    </row>
    <row r="2396" spans="1:5" x14ac:dyDescent="0.25">
      <c r="A2396">
        <v>2404</v>
      </c>
      <c r="B2396" s="2">
        <v>1</v>
      </c>
      <c r="C2396" s="5">
        <v>2</v>
      </c>
    </row>
    <row r="2397" spans="1:5" x14ac:dyDescent="0.25">
      <c r="A2397">
        <v>2405</v>
      </c>
      <c r="B2397" s="2">
        <v>1</v>
      </c>
      <c r="C2397" s="5">
        <v>2</v>
      </c>
    </row>
    <row r="2398" spans="1:5" x14ac:dyDescent="0.25">
      <c r="A2398">
        <v>2406</v>
      </c>
      <c r="B2398" s="2">
        <v>1</v>
      </c>
    </row>
    <row r="2399" spans="1:5" x14ac:dyDescent="0.25">
      <c r="A2399">
        <v>2407</v>
      </c>
      <c r="B2399" s="2">
        <v>1</v>
      </c>
    </row>
    <row r="2400" spans="1:5" x14ac:dyDescent="0.25">
      <c r="A2400">
        <v>2408</v>
      </c>
      <c r="B2400" s="2">
        <v>1</v>
      </c>
    </row>
    <row r="2401" spans="1:5" x14ac:dyDescent="0.25">
      <c r="A2401">
        <v>2409</v>
      </c>
      <c r="B2401" s="2">
        <v>1</v>
      </c>
    </row>
    <row r="2402" spans="1:5" x14ac:dyDescent="0.25">
      <c r="A2402">
        <v>2410</v>
      </c>
      <c r="E2402" s="3">
        <v>4</v>
      </c>
    </row>
    <row r="2403" spans="1:5" x14ac:dyDescent="0.25">
      <c r="A2403">
        <v>2411</v>
      </c>
      <c r="D2403" s="4">
        <v>3</v>
      </c>
      <c r="E2403" s="3">
        <v>4</v>
      </c>
    </row>
    <row r="2404" spans="1:5" x14ac:dyDescent="0.25">
      <c r="A2404">
        <v>2412</v>
      </c>
      <c r="D2404" s="4">
        <v>3</v>
      </c>
      <c r="E2404" s="3">
        <v>4</v>
      </c>
    </row>
    <row r="2405" spans="1:5" x14ac:dyDescent="0.25">
      <c r="A2405">
        <v>2413</v>
      </c>
      <c r="D2405" s="4">
        <v>3</v>
      </c>
      <c r="E2405" s="3">
        <v>4</v>
      </c>
    </row>
    <row r="2406" spans="1:5" x14ac:dyDescent="0.25">
      <c r="A2406">
        <v>2414</v>
      </c>
      <c r="D2406" s="4">
        <v>3</v>
      </c>
      <c r="E2406" s="3">
        <v>4</v>
      </c>
    </row>
    <row r="2407" spans="1:5" x14ac:dyDescent="0.25">
      <c r="A2407">
        <v>2415</v>
      </c>
      <c r="D2407" s="4">
        <v>3</v>
      </c>
      <c r="E2407" s="3">
        <v>4</v>
      </c>
    </row>
    <row r="2408" spans="1:5" x14ac:dyDescent="0.25">
      <c r="A2408">
        <v>2416</v>
      </c>
      <c r="D2408" s="4">
        <v>3</v>
      </c>
      <c r="E2408" s="3">
        <v>4</v>
      </c>
    </row>
    <row r="2409" spans="1:5" x14ac:dyDescent="0.25">
      <c r="A2409">
        <v>2417</v>
      </c>
      <c r="D2409" s="4">
        <v>3</v>
      </c>
      <c r="E2409" s="3">
        <v>4</v>
      </c>
    </row>
    <row r="2410" spans="1:5" x14ac:dyDescent="0.25">
      <c r="A2410">
        <v>2418</v>
      </c>
      <c r="D2410" s="4">
        <v>3</v>
      </c>
      <c r="E2410" s="3">
        <v>4</v>
      </c>
    </row>
    <row r="2411" spans="1:5" x14ac:dyDescent="0.25">
      <c r="A2411">
        <v>2419</v>
      </c>
      <c r="C2411" s="5">
        <v>2</v>
      </c>
      <c r="D2411" s="4">
        <v>3</v>
      </c>
      <c r="E2411" s="3">
        <v>4</v>
      </c>
    </row>
    <row r="2412" spans="1:5" x14ac:dyDescent="0.25">
      <c r="A2412">
        <v>2420</v>
      </c>
      <c r="C2412" s="5">
        <v>2</v>
      </c>
      <c r="D2412" s="4">
        <v>3</v>
      </c>
      <c r="E2412" s="3">
        <v>4</v>
      </c>
    </row>
    <row r="2413" spans="1:5" x14ac:dyDescent="0.25">
      <c r="A2413">
        <v>2421</v>
      </c>
      <c r="C2413" s="5">
        <v>2</v>
      </c>
      <c r="D2413" s="4">
        <v>3</v>
      </c>
      <c r="E2413" s="3">
        <v>4</v>
      </c>
    </row>
    <row r="2414" spans="1:5" x14ac:dyDescent="0.25">
      <c r="A2414">
        <v>2422</v>
      </c>
      <c r="C2414" s="5">
        <v>2</v>
      </c>
    </row>
    <row r="2415" spans="1:5" x14ac:dyDescent="0.25">
      <c r="A2415">
        <v>2423</v>
      </c>
      <c r="C2415" s="5">
        <v>2</v>
      </c>
    </row>
    <row r="2416" spans="1:5" x14ac:dyDescent="0.25">
      <c r="A2416">
        <v>2424</v>
      </c>
      <c r="B2416" s="2">
        <v>1</v>
      </c>
      <c r="C2416" s="5">
        <v>2</v>
      </c>
    </row>
    <row r="2417" spans="1:6" x14ac:dyDescent="0.25">
      <c r="A2417">
        <v>2425</v>
      </c>
      <c r="B2417" s="2">
        <v>1</v>
      </c>
      <c r="C2417" s="5">
        <v>2</v>
      </c>
    </row>
    <row r="2418" spans="1:6" x14ac:dyDescent="0.25">
      <c r="A2418">
        <v>2426</v>
      </c>
      <c r="B2418" s="2">
        <v>1</v>
      </c>
      <c r="C2418" s="5">
        <v>2</v>
      </c>
    </row>
    <row r="2419" spans="1:6" x14ac:dyDescent="0.25">
      <c r="A2419">
        <v>2427</v>
      </c>
      <c r="B2419" s="2">
        <v>1</v>
      </c>
      <c r="C2419" s="5">
        <v>2</v>
      </c>
    </row>
    <row r="2420" spans="1:6" x14ac:dyDescent="0.25">
      <c r="A2420">
        <v>2428</v>
      </c>
      <c r="B2420" s="2">
        <v>1</v>
      </c>
      <c r="C2420" s="5">
        <v>2</v>
      </c>
    </row>
    <row r="2421" spans="1:6" x14ac:dyDescent="0.25">
      <c r="A2421">
        <v>2429</v>
      </c>
      <c r="B2421" s="2">
        <v>1</v>
      </c>
      <c r="C2421" s="5">
        <v>2</v>
      </c>
    </row>
    <row r="2422" spans="1:6" x14ac:dyDescent="0.25">
      <c r="A2422">
        <v>2430</v>
      </c>
      <c r="B2422" s="2">
        <v>1</v>
      </c>
      <c r="C2422" s="5">
        <v>2</v>
      </c>
    </row>
    <row r="2423" spans="1:6" x14ac:dyDescent="0.25">
      <c r="A2423">
        <v>2431</v>
      </c>
      <c r="B2423" s="2">
        <v>1</v>
      </c>
    </row>
    <row r="2424" spans="1:6" x14ac:dyDescent="0.25">
      <c r="A2424">
        <v>2432</v>
      </c>
      <c r="B2424" s="2">
        <v>1</v>
      </c>
      <c r="F2424" t="s">
        <v>22</v>
      </c>
    </row>
    <row r="2425" spans="1:6" x14ac:dyDescent="0.25">
      <c r="A2425">
        <v>2433</v>
      </c>
    </row>
    <row r="2426" spans="1:6" x14ac:dyDescent="0.25">
      <c r="A2426">
        <v>2434</v>
      </c>
      <c r="F2426" t="s">
        <v>22</v>
      </c>
    </row>
    <row r="2427" spans="1:6" x14ac:dyDescent="0.25">
      <c r="A2427">
        <v>2435</v>
      </c>
      <c r="B2427" s="2">
        <v>1</v>
      </c>
    </row>
    <row r="2428" spans="1:6" x14ac:dyDescent="0.25">
      <c r="A2428">
        <v>2436</v>
      </c>
      <c r="B2428" s="2">
        <v>1</v>
      </c>
    </row>
    <row r="2429" spans="1:6" x14ac:dyDescent="0.25">
      <c r="A2429">
        <v>2437</v>
      </c>
      <c r="B2429" s="2">
        <v>1</v>
      </c>
    </row>
    <row r="2430" spans="1:6" x14ac:dyDescent="0.25">
      <c r="A2430">
        <v>2438</v>
      </c>
      <c r="B2430" s="2">
        <v>1</v>
      </c>
    </row>
    <row r="2431" spans="1:6" x14ac:dyDescent="0.25">
      <c r="A2431">
        <v>2439</v>
      </c>
      <c r="B2431" s="2">
        <v>1</v>
      </c>
    </row>
    <row r="2432" spans="1:6" x14ac:dyDescent="0.25">
      <c r="A2432">
        <v>2440</v>
      </c>
      <c r="B2432" s="2">
        <v>1</v>
      </c>
    </row>
    <row r="2433" spans="1:5" x14ac:dyDescent="0.25">
      <c r="A2433">
        <v>2441</v>
      </c>
      <c r="B2433" s="2">
        <v>1</v>
      </c>
    </row>
    <row r="2434" spans="1:5" x14ac:dyDescent="0.25">
      <c r="A2434">
        <v>2442</v>
      </c>
      <c r="B2434" s="2">
        <v>1</v>
      </c>
    </row>
    <row r="2435" spans="1:5" x14ac:dyDescent="0.25">
      <c r="A2435">
        <v>2443</v>
      </c>
      <c r="B2435" s="2">
        <v>1</v>
      </c>
      <c r="E2435" s="3">
        <v>4</v>
      </c>
    </row>
    <row r="2436" spans="1:5" x14ac:dyDescent="0.25">
      <c r="A2436">
        <v>2444</v>
      </c>
      <c r="B2436" s="2">
        <v>1</v>
      </c>
      <c r="E2436" s="3">
        <v>4</v>
      </c>
    </row>
    <row r="2437" spans="1:5" x14ac:dyDescent="0.25">
      <c r="A2437">
        <v>2445</v>
      </c>
      <c r="B2437" s="2">
        <v>1</v>
      </c>
      <c r="E2437" s="3">
        <v>4</v>
      </c>
    </row>
    <row r="2438" spans="1:5" x14ac:dyDescent="0.25">
      <c r="A2438">
        <v>2446</v>
      </c>
      <c r="D2438" s="4">
        <v>3</v>
      </c>
      <c r="E2438" s="3">
        <v>4</v>
      </c>
    </row>
    <row r="2439" spans="1:5" x14ac:dyDescent="0.25">
      <c r="A2439">
        <v>2447</v>
      </c>
      <c r="D2439" s="4">
        <v>3</v>
      </c>
      <c r="E2439" s="3">
        <v>4</v>
      </c>
    </row>
    <row r="2440" spans="1:5" x14ac:dyDescent="0.25">
      <c r="A2440">
        <v>2448</v>
      </c>
      <c r="D2440" s="4">
        <v>3</v>
      </c>
      <c r="E2440" s="3">
        <v>4</v>
      </c>
    </row>
    <row r="2441" spans="1:5" x14ac:dyDescent="0.25">
      <c r="A2441">
        <v>2449</v>
      </c>
      <c r="D2441" s="4">
        <v>3</v>
      </c>
      <c r="E2441" s="3">
        <v>4</v>
      </c>
    </row>
    <row r="2442" spans="1:5" x14ac:dyDescent="0.25">
      <c r="A2442">
        <v>2450</v>
      </c>
      <c r="D2442" s="4">
        <v>3</v>
      </c>
      <c r="E2442" s="3">
        <v>4</v>
      </c>
    </row>
    <row r="2443" spans="1:5" x14ac:dyDescent="0.25">
      <c r="A2443">
        <v>2451</v>
      </c>
      <c r="D2443" s="4">
        <v>3</v>
      </c>
      <c r="E2443" s="3">
        <v>4</v>
      </c>
    </row>
    <row r="2444" spans="1:5" x14ac:dyDescent="0.25">
      <c r="A2444">
        <v>2452</v>
      </c>
      <c r="D2444" s="4">
        <v>3</v>
      </c>
      <c r="E2444" s="3">
        <v>4</v>
      </c>
    </row>
    <row r="2445" spans="1:5" x14ac:dyDescent="0.25">
      <c r="A2445">
        <v>2453</v>
      </c>
      <c r="D2445" s="4">
        <v>3</v>
      </c>
    </row>
    <row r="2446" spans="1:5" x14ac:dyDescent="0.25">
      <c r="A2446">
        <v>2454</v>
      </c>
      <c r="D2446" s="4">
        <v>3</v>
      </c>
    </row>
    <row r="2447" spans="1:5" x14ac:dyDescent="0.25">
      <c r="A2447">
        <v>2455</v>
      </c>
      <c r="D2447" s="4">
        <v>3</v>
      </c>
    </row>
    <row r="2448" spans="1:5" x14ac:dyDescent="0.25">
      <c r="A2448">
        <v>2456</v>
      </c>
      <c r="C2448" s="5">
        <v>2</v>
      </c>
    </row>
    <row r="2449" spans="1:5" x14ac:dyDescent="0.25">
      <c r="A2449">
        <v>2457</v>
      </c>
      <c r="C2449" s="5">
        <v>2</v>
      </c>
    </row>
    <row r="2450" spans="1:5" x14ac:dyDescent="0.25">
      <c r="A2450">
        <v>2458</v>
      </c>
      <c r="C2450" s="5">
        <v>2</v>
      </c>
    </row>
    <row r="2451" spans="1:5" x14ac:dyDescent="0.25">
      <c r="A2451">
        <v>2459</v>
      </c>
      <c r="C2451" s="5">
        <v>2</v>
      </c>
    </row>
    <row r="2452" spans="1:5" x14ac:dyDescent="0.25">
      <c r="A2452">
        <v>2460</v>
      </c>
      <c r="C2452" s="5">
        <v>2</v>
      </c>
    </row>
    <row r="2453" spans="1:5" x14ac:dyDescent="0.25">
      <c r="A2453">
        <v>2461</v>
      </c>
      <c r="C2453" s="5">
        <v>2</v>
      </c>
    </row>
    <row r="2454" spans="1:5" x14ac:dyDescent="0.25">
      <c r="A2454">
        <v>2462</v>
      </c>
      <c r="C2454" s="5">
        <v>2</v>
      </c>
    </row>
    <row r="2455" spans="1:5" x14ac:dyDescent="0.25">
      <c r="A2455">
        <v>2463</v>
      </c>
      <c r="B2455" s="2">
        <v>1</v>
      </c>
      <c r="C2455" s="5">
        <v>2</v>
      </c>
    </row>
    <row r="2456" spans="1:5" x14ac:dyDescent="0.25">
      <c r="A2456">
        <v>2464</v>
      </c>
      <c r="B2456" s="2">
        <v>1</v>
      </c>
      <c r="C2456" s="5">
        <v>2</v>
      </c>
    </row>
    <row r="2457" spans="1:5" x14ac:dyDescent="0.25">
      <c r="A2457">
        <v>2465</v>
      </c>
      <c r="B2457" s="2">
        <v>1</v>
      </c>
      <c r="C2457" s="5">
        <v>2</v>
      </c>
    </row>
    <row r="2458" spans="1:5" x14ac:dyDescent="0.25">
      <c r="A2458">
        <v>2466</v>
      </c>
      <c r="B2458" s="2">
        <v>1</v>
      </c>
    </row>
    <row r="2459" spans="1:5" x14ac:dyDescent="0.25">
      <c r="A2459">
        <v>2467</v>
      </c>
      <c r="B2459" s="2">
        <v>1</v>
      </c>
    </row>
    <row r="2460" spans="1:5" x14ac:dyDescent="0.25">
      <c r="A2460">
        <v>2468</v>
      </c>
      <c r="B2460" s="2">
        <v>1</v>
      </c>
      <c r="D2460" s="4">
        <v>3</v>
      </c>
    </row>
    <row r="2461" spans="1:5" x14ac:dyDescent="0.25">
      <c r="A2461">
        <v>2469</v>
      </c>
      <c r="B2461" s="2">
        <v>1</v>
      </c>
      <c r="D2461" s="4">
        <v>3</v>
      </c>
      <c r="E2461" s="3">
        <v>4</v>
      </c>
    </row>
    <row r="2462" spans="1:5" x14ac:dyDescent="0.25">
      <c r="A2462">
        <v>2470</v>
      </c>
      <c r="D2462" s="4">
        <v>3</v>
      </c>
      <c r="E2462" s="3">
        <v>4</v>
      </c>
    </row>
    <row r="2463" spans="1:5" x14ac:dyDescent="0.25">
      <c r="A2463">
        <v>2471</v>
      </c>
      <c r="D2463" s="4">
        <v>3</v>
      </c>
      <c r="E2463" s="3">
        <v>4</v>
      </c>
    </row>
    <row r="2464" spans="1:5" x14ac:dyDescent="0.25">
      <c r="A2464">
        <v>2472</v>
      </c>
      <c r="D2464" s="4">
        <v>3</v>
      </c>
      <c r="E2464" s="3">
        <v>4</v>
      </c>
    </row>
    <row r="2465" spans="1:5" x14ac:dyDescent="0.25">
      <c r="A2465">
        <v>2473</v>
      </c>
      <c r="D2465" s="4">
        <v>3</v>
      </c>
      <c r="E2465" s="3">
        <v>4</v>
      </c>
    </row>
    <row r="2466" spans="1:5" x14ac:dyDescent="0.25">
      <c r="A2466">
        <v>2474</v>
      </c>
      <c r="D2466" s="4">
        <v>3</v>
      </c>
      <c r="E2466" s="3">
        <v>4</v>
      </c>
    </row>
    <row r="2467" spans="1:5" x14ac:dyDescent="0.25">
      <c r="A2467">
        <v>2475</v>
      </c>
      <c r="D2467" s="4">
        <v>3</v>
      </c>
      <c r="E2467" s="3">
        <v>4</v>
      </c>
    </row>
    <row r="2468" spans="1:5" x14ac:dyDescent="0.25">
      <c r="A2468">
        <v>2476</v>
      </c>
      <c r="D2468" s="4">
        <v>3</v>
      </c>
      <c r="E2468" s="3">
        <v>4</v>
      </c>
    </row>
    <row r="2469" spans="1:5" x14ac:dyDescent="0.25">
      <c r="A2469">
        <v>2477</v>
      </c>
      <c r="D2469" s="4">
        <v>3</v>
      </c>
    </row>
    <row r="2470" spans="1:5" x14ac:dyDescent="0.25">
      <c r="A2470">
        <v>2478</v>
      </c>
    </row>
    <row r="2471" spans="1:5" x14ac:dyDescent="0.25">
      <c r="A2471">
        <v>2479</v>
      </c>
    </row>
    <row r="2472" spans="1:5" x14ac:dyDescent="0.25">
      <c r="A2472">
        <v>2480</v>
      </c>
    </row>
    <row r="2473" spans="1:5" x14ac:dyDescent="0.25">
      <c r="A2473">
        <v>2481</v>
      </c>
      <c r="C2473" s="5">
        <v>2</v>
      </c>
    </row>
    <row r="2474" spans="1:5" x14ac:dyDescent="0.25">
      <c r="A2474">
        <v>2482</v>
      </c>
      <c r="C2474" s="5">
        <v>2</v>
      </c>
    </row>
    <row r="2475" spans="1:5" x14ac:dyDescent="0.25">
      <c r="A2475">
        <v>2483</v>
      </c>
      <c r="C2475" s="5">
        <v>2</v>
      </c>
    </row>
    <row r="2476" spans="1:5" x14ac:dyDescent="0.25">
      <c r="A2476">
        <v>2484</v>
      </c>
      <c r="B2476" s="2">
        <v>1</v>
      </c>
      <c r="C2476" s="5">
        <v>2</v>
      </c>
    </row>
    <row r="2477" spans="1:5" x14ac:dyDescent="0.25">
      <c r="A2477">
        <v>2485</v>
      </c>
      <c r="B2477" s="2">
        <v>1</v>
      </c>
      <c r="C2477" s="5">
        <v>2</v>
      </c>
    </row>
    <row r="2478" spans="1:5" x14ac:dyDescent="0.25">
      <c r="A2478">
        <v>2486</v>
      </c>
      <c r="B2478" s="2">
        <v>1</v>
      </c>
      <c r="C2478" s="5">
        <v>2</v>
      </c>
    </row>
    <row r="2479" spans="1:5" x14ac:dyDescent="0.25">
      <c r="A2479">
        <v>2487</v>
      </c>
      <c r="B2479" s="2">
        <v>1</v>
      </c>
      <c r="C2479" s="5">
        <v>2</v>
      </c>
    </row>
    <row r="2480" spans="1:5" x14ac:dyDescent="0.25">
      <c r="A2480">
        <v>2488</v>
      </c>
      <c r="B2480" s="2">
        <v>1</v>
      </c>
      <c r="C2480" s="5">
        <v>2</v>
      </c>
    </row>
    <row r="2481" spans="1:5" x14ac:dyDescent="0.25">
      <c r="A2481">
        <v>2489</v>
      </c>
      <c r="B2481" s="2">
        <v>1</v>
      </c>
    </row>
    <row r="2482" spans="1:5" x14ac:dyDescent="0.25">
      <c r="A2482">
        <v>2490</v>
      </c>
      <c r="B2482" s="2">
        <v>1</v>
      </c>
    </row>
    <row r="2483" spans="1:5" x14ac:dyDescent="0.25">
      <c r="A2483">
        <v>2491</v>
      </c>
      <c r="B2483" s="2">
        <v>1</v>
      </c>
      <c r="D2483" s="4">
        <v>3</v>
      </c>
    </row>
    <row r="2484" spans="1:5" x14ac:dyDescent="0.25">
      <c r="A2484">
        <v>2492</v>
      </c>
      <c r="D2484" s="4">
        <v>3</v>
      </c>
      <c r="E2484" s="3">
        <v>4</v>
      </c>
    </row>
    <row r="2485" spans="1:5" x14ac:dyDescent="0.25">
      <c r="A2485">
        <v>2493</v>
      </c>
      <c r="D2485" s="4">
        <v>3</v>
      </c>
      <c r="E2485" s="3">
        <v>4</v>
      </c>
    </row>
    <row r="2486" spans="1:5" x14ac:dyDescent="0.25">
      <c r="A2486">
        <v>2494</v>
      </c>
      <c r="D2486" s="4">
        <v>3</v>
      </c>
      <c r="E2486" s="3">
        <v>4</v>
      </c>
    </row>
    <row r="2487" spans="1:5" x14ac:dyDescent="0.25">
      <c r="A2487">
        <v>2495</v>
      </c>
      <c r="D2487" s="4">
        <v>3</v>
      </c>
      <c r="E2487" s="3">
        <v>4</v>
      </c>
    </row>
    <row r="2488" spans="1:5" x14ac:dyDescent="0.25">
      <c r="A2488">
        <v>2496</v>
      </c>
      <c r="D2488" s="4">
        <v>3</v>
      </c>
      <c r="E2488" s="3">
        <v>4</v>
      </c>
    </row>
    <row r="2489" spans="1:5" x14ac:dyDescent="0.25">
      <c r="A2489">
        <v>2497</v>
      </c>
      <c r="D2489" s="4">
        <v>3</v>
      </c>
      <c r="E2489" s="3">
        <v>4</v>
      </c>
    </row>
    <row r="2490" spans="1:5" x14ac:dyDescent="0.25">
      <c r="A2490">
        <v>2498</v>
      </c>
      <c r="D2490" s="4">
        <v>3</v>
      </c>
      <c r="E2490" s="3">
        <v>4</v>
      </c>
    </row>
    <row r="2491" spans="1:5" x14ac:dyDescent="0.25">
      <c r="A2491">
        <v>2499</v>
      </c>
      <c r="D2491" s="4">
        <v>3</v>
      </c>
      <c r="E2491" s="3">
        <v>4</v>
      </c>
    </row>
    <row r="2492" spans="1:5" x14ac:dyDescent="0.25">
      <c r="A2492">
        <v>2500</v>
      </c>
      <c r="E2492" s="3">
        <v>4</v>
      </c>
    </row>
    <row r="2493" spans="1:5" x14ac:dyDescent="0.25">
      <c r="A2493">
        <v>2501</v>
      </c>
    </row>
    <row r="2494" spans="1:5" x14ac:dyDescent="0.25">
      <c r="A2494">
        <v>2502</v>
      </c>
    </row>
    <row r="2495" spans="1:5" x14ac:dyDescent="0.25">
      <c r="A2495">
        <v>2503</v>
      </c>
    </row>
    <row r="2496" spans="1:5" x14ac:dyDescent="0.25">
      <c r="A2496">
        <v>2504</v>
      </c>
      <c r="C2496" s="5">
        <v>2</v>
      </c>
    </row>
    <row r="2497" spans="1:5" x14ac:dyDescent="0.25">
      <c r="A2497">
        <v>2505</v>
      </c>
      <c r="C2497" s="5">
        <v>2</v>
      </c>
    </row>
    <row r="2498" spans="1:5" x14ac:dyDescent="0.25">
      <c r="A2498">
        <v>2506</v>
      </c>
      <c r="C2498" s="5">
        <v>2</v>
      </c>
    </row>
    <row r="2499" spans="1:5" x14ac:dyDescent="0.25">
      <c r="A2499">
        <v>2507</v>
      </c>
      <c r="C2499" s="5">
        <v>2</v>
      </c>
    </row>
    <row r="2500" spans="1:5" x14ac:dyDescent="0.25">
      <c r="A2500">
        <v>2508</v>
      </c>
      <c r="C2500" s="5">
        <v>2</v>
      </c>
    </row>
    <row r="2501" spans="1:5" x14ac:dyDescent="0.25">
      <c r="A2501">
        <v>2509</v>
      </c>
      <c r="B2501" s="2">
        <v>1</v>
      </c>
      <c r="C2501" s="5">
        <v>2</v>
      </c>
    </row>
    <row r="2502" spans="1:5" x14ac:dyDescent="0.25">
      <c r="A2502">
        <v>2510</v>
      </c>
      <c r="B2502" s="2">
        <v>1</v>
      </c>
      <c r="C2502" s="5">
        <v>2</v>
      </c>
    </row>
    <row r="2503" spans="1:5" x14ac:dyDescent="0.25">
      <c r="A2503">
        <v>2511</v>
      </c>
      <c r="B2503" s="2">
        <v>1</v>
      </c>
      <c r="C2503" s="5">
        <v>2</v>
      </c>
    </row>
    <row r="2504" spans="1:5" x14ac:dyDescent="0.25">
      <c r="A2504">
        <v>2512</v>
      </c>
      <c r="B2504" s="2">
        <v>1</v>
      </c>
    </row>
    <row r="2505" spans="1:5" x14ac:dyDescent="0.25">
      <c r="A2505">
        <v>2513</v>
      </c>
      <c r="B2505" s="2">
        <v>1</v>
      </c>
    </row>
    <row r="2506" spans="1:5" x14ac:dyDescent="0.25">
      <c r="A2506">
        <v>2514</v>
      </c>
      <c r="B2506" s="2">
        <v>1</v>
      </c>
    </row>
    <row r="2507" spans="1:5" x14ac:dyDescent="0.25">
      <c r="A2507">
        <v>2515</v>
      </c>
      <c r="D2507" s="4">
        <v>3</v>
      </c>
      <c r="E2507" s="3">
        <v>4</v>
      </c>
    </row>
    <row r="2508" spans="1:5" x14ac:dyDescent="0.25">
      <c r="A2508">
        <v>2516</v>
      </c>
      <c r="D2508" s="4">
        <v>3</v>
      </c>
      <c r="E2508" s="3">
        <v>4</v>
      </c>
    </row>
    <row r="2509" spans="1:5" x14ac:dyDescent="0.25">
      <c r="A2509">
        <v>2517</v>
      </c>
      <c r="D2509" s="4">
        <v>3</v>
      </c>
      <c r="E2509" s="3">
        <v>4</v>
      </c>
    </row>
    <row r="2510" spans="1:5" x14ac:dyDescent="0.25">
      <c r="A2510">
        <v>2518</v>
      </c>
      <c r="D2510" s="4">
        <v>3</v>
      </c>
      <c r="E2510" s="3">
        <v>4</v>
      </c>
    </row>
    <row r="2511" spans="1:5" x14ac:dyDescent="0.25">
      <c r="A2511">
        <v>2519</v>
      </c>
      <c r="D2511" s="4">
        <v>3</v>
      </c>
      <c r="E2511" s="3">
        <v>4</v>
      </c>
    </row>
    <row r="2512" spans="1:5" x14ac:dyDescent="0.25">
      <c r="A2512">
        <v>2520</v>
      </c>
      <c r="D2512" s="4">
        <v>3</v>
      </c>
      <c r="E2512" s="3">
        <v>4</v>
      </c>
    </row>
    <row r="2513" spans="1:5" x14ac:dyDescent="0.25">
      <c r="A2513">
        <v>2521</v>
      </c>
      <c r="D2513" s="4">
        <v>3</v>
      </c>
      <c r="E2513" s="3">
        <v>4</v>
      </c>
    </row>
    <row r="2514" spans="1:5" x14ac:dyDescent="0.25">
      <c r="A2514">
        <v>2522</v>
      </c>
      <c r="E2514" s="3">
        <v>4</v>
      </c>
    </row>
    <row r="2515" spans="1:5" x14ac:dyDescent="0.25">
      <c r="A2515">
        <v>2523</v>
      </c>
    </row>
    <row r="2516" spans="1:5" x14ac:dyDescent="0.25">
      <c r="A2516">
        <v>2524</v>
      </c>
    </row>
    <row r="2517" spans="1:5" x14ac:dyDescent="0.25">
      <c r="A2517">
        <v>2525</v>
      </c>
    </row>
    <row r="2518" spans="1:5" x14ac:dyDescent="0.25">
      <c r="A2518">
        <v>2526</v>
      </c>
    </row>
    <row r="2519" spans="1:5" x14ac:dyDescent="0.25">
      <c r="A2519">
        <v>2527</v>
      </c>
    </row>
    <row r="2520" spans="1:5" x14ac:dyDescent="0.25">
      <c r="A2520">
        <v>2528</v>
      </c>
    </row>
    <row r="2521" spans="1:5" x14ac:dyDescent="0.25">
      <c r="A2521">
        <v>2529</v>
      </c>
      <c r="C2521" s="5">
        <v>2</v>
      </c>
    </row>
    <row r="2522" spans="1:5" x14ac:dyDescent="0.25">
      <c r="A2522">
        <v>2530</v>
      </c>
      <c r="C2522" s="5">
        <v>2</v>
      </c>
    </row>
    <row r="2523" spans="1:5" x14ac:dyDescent="0.25">
      <c r="A2523">
        <v>2531</v>
      </c>
      <c r="C2523" s="5">
        <v>2</v>
      </c>
    </row>
    <row r="2524" spans="1:5" x14ac:dyDescent="0.25">
      <c r="A2524">
        <v>2532</v>
      </c>
      <c r="B2524" s="2">
        <v>1</v>
      </c>
      <c r="C2524" s="5">
        <v>2</v>
      </c>
    </row>
    <row r="2525" spans="1:5" x14ac:dyDescent="0.25">
      <c r="A2525">
        <v>2533</v>
      </c>
      <c r="B2525" s="2">
        <v>1</v>
      </c>
      <c r="C2525" s="5">
        <v>2</v>
      </c>
    </row>
    <row r="2526" spans="1:5" x14ac:dyDescent="0.25">
      <c r="A2526">
        <v>2534</v>
      </c>
      <c r="B2526" s="2">
        <v>1</v>
      </c>
      <c r="C2526" s="5">
        <v>2</v>
      </c>
    </row>
    <row r="2527" spans="1:5" x14ac:dyDescent="0.25">
      <c r="A2527">
        <v>2535</v>
      </c>
      <c r="B2527" s="2">
        <v>1</v>
      </c>
    </row>
    <row r="2528" spans="1:5" x14ac:dyDescent="0.25">
      <c r="A2528">
        <v>2536</v>
      </c>
      <c r="B2528" s="2">
        <v>1</v>
      </c>
    </row>
    <row r="2529" spans="1:5" x14ac:dyDescent="0.25">
      <c r="A2529">
        <v>2537</v>
      </c>
      <c r="B2529" s="2">
        <v>1</v>
      </c>
    </row>
    <row r="2530" spans="1:5" x14ac:dyDescent="0.25">
      <c r="A2530">
        <v>2538</v>
      </c>
      <c r="D2530" s="4">
        <v>3</v>
      </c>
      <c r="E2530" s="3">
        <v>4</v>
      </c>
    </row>
    <row r="2531" spans="1:5" x14ac:dyDescent="0.25">
      <c r="A2531">
        <v>2539</v>
      </c>
      <c r="D2531" s="4">
        <v>3</v>
      </c>
      <c r="E2531" s="3">
        <v>4</v>
      </c>
    </row>
    <row r="2532" spans="1:5" x14ac:dyDescent="0.25">
      <c r="A2532">
        <v>2540</v>
      </c>
      <c r="D2532" s="4">
        <v>3</v>
      </c>
      <c r="E2532" s="3">
        <v>4</v>
      </c>
    </row>
    <row r="2533" spans="1:5" x14ac:dyDescent="0.25">
      <c r="A2533">
        <v>2541</v>
      </c>
      <c r="D2533" s="4">
        <v>3</v>
      </c>
      <c r="E2533" s="3">
        <v>4</v>
      </c>
    </row>
    <row r="2534" spans="1:5" x14ac:dyDescent="0.25">
      <c r="A2534">
        <v>2542</v>
      </c>
      <c r="D2534" s="4">
        <v>3</v>
      </c>
      <c r="E2534" s="3">
        <v>4</v>
      </c>
    </row>
    <row r="2535" spans="1:5" x14ac:dyDescent="0.25">
      <c r="A2535">
        <v>2543</v>
      </c>
      <c r="D2535" s="4">
        <v>3</v>
      </c>
      <c r="E2535" s="3">
        <v>4</v>
      </c>
    </row>
    <row r="2536" spans="1:5" x14ac:dyDescent="0.25">
      <c r="A2536">
        <v>2544</v>
      </c>
      <c r="D2536" s="4">
        <v>3</v>
      </c>
      <c r="E2536" s="3">
        <v>4</v>
      </c>
    </row>
    <row r="2537" spans="1:5" x14ac:dyDescent="0.25">
      <c r="A2537">
        <v>2545</v>
      </c>
      <c r="D2537" s="4">
        <v>3</v>
      </c>
      <c r="E2537" s="3">
        <v>4</v>
      </c>
    </row>
    <row r="2538" spans="1:5" x14ac:dyDescent="0.25">
      <c r="A2538">
        <v>2546</v>
      </c>
    </row>
    <row r="2539" spans="1:5" x14ac:dyDescent="0.25">
      <c r="A2539">
        <v>2547</v>
      </c>
    </row>
    <row r="2540" spans="1:5" x14ac:dyDescent="0.25">
      <c r="A2540">
        <v>2548</v>
      </c>
    </row>
    <row r="2541" spans="1:5" x14ac:dyDescent="0.25">
      <c r="A2541">
        <v>2549</v>
      </c>
    </row>
    <row r="2542" spans="1:5" x14ac:dyDescent="0.25">
      <c r="A2542">
        <v>2550</v>
      </c>
      <c r="C2542" s="5">
        <v>2</v>
      </c>
    </row>
    <row r="2543" spans="1:5" x14ac:dyDescent="0.25">
      <c r="A2543">
        <v>2551</v>
      </c>
      <c r="C2543" s="5">
        <v>2</v>
      </c>
    </row>
    <row r="2544" spans="1:5" x14ac:dyDescent="0.25">
      <c r="A2544">
        <v>2552</v>
      </c>
      <c r="C2544" s="5">
        <v>2</v>
      </c>
    </row>
    <row r="2545" spans="1:5" x14ac:dyDescent="0.25">
      <c r="A2545">
        <v>2553</v>
      </c>
      <c r="B2545" s="2">
        <v>1</v>
      </c>
      <c r="C2545" s="5">
        <v>2</v>
      </c>
    </row>
    <row r="2546" spans="1:5" x14ac:dyDescent="0.25">
      <c r="A2546">
        <v>2554</v>
      </c>
      <c r="B2546" s="2">
        <v>1</v>
      </c>
      <c r="C2546" s="5">
        <v>2</v>
      </c>
    </row>
    <row r="2547" spans="1:5" x14ac:dyDescent="0.25">
      <c r="A2547">
        <v>2555</v>
      </c>
      <c r="B2547" s="2">
        <v>1</v>
      </c>
      <c r="C2547" s="5">
        <v>2</v>
      </c>
    </row>
    <row r="2548" spans="1:5" x14ac:dyDescent="0.25">
      <c r="A2548">
        <v>2556</v>
      </c>
      <c r="B2548" s="2">
        <v>1</v>
      </c>
      <c r="C2548" s="5">
        <v>2</v>
      </c>
    </row>
    <row r="2549" spans="1:5" x14ac:dyDescent="0.25">
      <c r="A2549">
        <v>2557</v>
      </c>
      <c r="B2549" s="2">
        <v>1</v>
      </c>
    </row>
    <row r="2550" spans="1:5" x14ac:dyDescent="0.25">
      <c r="A2550">
        <v>2558</v>
      </c>
      <c r="B2550" s="2">
        <v>1</v>
      </c>
    </row>
    <row r="2551" spans="1:5" x14ac:dyDescent="0.25">
      <c r="A2551">
        <v>2559</v>
      </c>
      <c r="B2551" s="2">
        <v>1</v>
      </c>
    </row>
    <row r="2552" spans="1:5" x14ac:dyDescent="0.25">
      <c r="A2552">
        <v>2560</v>
      </c>
      <c r="D2552" s="4">
        <v>3</v>
      </c>
      <c r="E2552" s="3">
        <v>4</v>
      </c>
    </row>
    <row r="2553" spans="1:5" x14ac:dyDescent="0.25">
      <c r="A2553">
        <v>2561</v>
      </c>
      <c r="D2553" s="4">
        <v>3</v>
      </c>
      <c r="E2553" s="3">
        <v>4</v>
      </c>
    </row>
    <row r="2554" spans="1:5" x14ac:dyDescent="0.25">
      <c r="A2554">
        <v>2562</v>
      </c>
      <c r="D2554" s="4">
        <v>3</v>
      </c>
      <c r="E2554" s="3">
        <v>4</v>
      </c>
    </row>
    <row r="2555" spans="1:5" x14ac:dyDescent="0.25">
      <c r="A2555">
        <v>2563</v>
      </c>
      <c r="D2555" s="4">
        <v>3</v>
      </c>
      <c r="E2555" s="3">
        <v>4</v>
      </c>
    </row>
    <row r="2556" spans="1:5" x14ac:dyDescent="0.25">
      <c r="A2556">
        <v>2564</v>
      </c>
      <c r="D2556" s="4">
        <v>3</v>
      </c>
      <c r="E2556" s="3">
        <v>4</v>
      </c>
    </row>
    <row r="2557" spans="1:5" x14ac:dyDescent="0.25">
      <c r="A2557">
        <v>2565</v>
      </c>
      <c r="D2557" s="4">
        <v>3</v>
      </c>
      <c r="E2557" s="3">
        <v>4</v>
      </c>
    </row>
    <row r="2558" spans="1:5" x14ac:dyDescent="0.25">
      <c r="A2558">
        <v>2566</v>
      </c>
      <c r="D2558" s="4">
        <v>3</v>
      </c>
      <c r="E2558" s="3">
        <v>4</v>
      </c>
    </row>
    <row r="2559" spans="1:5" x14ac:dyDescent="0.25">
      <c r="A2559">
        <v>2567</v>
      </c>
      <c r="D2559" s="4">
        <v>3</v>
      </c>
      <c r="E2559" s="3">
        <v>4</v>
      </c>
    </row>
    <row r="2560" spans="1:5" x14ac:dyDescent="0.25">
      <c r="A2560">
        <v>2568</v>
      </c>
      <c r="D2560" s="4">
        <v>3</v>
      </c>
      <c r="E2560" s="3">
        <v>4</v>
      </c>
    </row>
    <row r="2561" spans="1:5" x14ac:dyDescent="0.25">
      <c r="A2561">
        <v>2569</v>
      </c>
    </row>
    <row r="2562" spans="1:5" x14ac:dyDescent="0.25">
      <c r="A2562">
        <v>2570</v>
      </c>
    </row>
    <row r="2563" spans="1:5" x14ac:dyDescent="0.25">
      <c r="A2563">
        <v>2571</v>
      </c>
      <c r="C2563" s="5">
        <v>2</v>
      </c>
    </row>
    <row r="2564" spans="1:5" x14ac:dyDescent="0.25">
      <c r="A2564">
        <v>2572</v>
      </c>
      <c r="C2564" s="5">
        <v>2</v>
      </c>
    </row>
    <row r="2565" spans="1:5" x14ac:dyDescent="0.25">
      <c r="A2565">
        <v>2573</v>
      </c>
      <c r="C2565" s="5">
        <v>2</v>
      </c>
    </row>
    <row r="2566" spans="1:5" x14ac:dyDescent="0.25">
      <c r="A2566">
        <v>2574</v>
      </c>
      <c r="C2566" s="5">
        <v>2</v>
      </c>
    </row>
    <row r="2567" spans="1:5" x14ac:dyDescent="0.25">
      <c r="A2567">
        <v>2575</v>
      </c>
      <c r="B2567" s="2">
        <v>1</v>
      </c>
      <c r="C2567" s="5">
        <v>2</v>
      </c>
    </row>
    <row r="2568" spans="1:5" x14ac:dyDescent="0.25">
      <c r="A2568">
        <v>2576</v>
      </c>
      <c r="B2568" s="2">
        <v>1</v>
      </c>
      <c r="C2568" s="5">
        <v>2</v>
      </c>
    </row>
    <row r="2569" spans="1:5" x14ac:dyDescent="0.25">
      <c r="A2569">
        <v>2577</v>
      </c>
      <c r="B2569" s="2">
        <v>1</v>
      </c>
      <c r="C2569" s="5">
        <v>2</v>
      </c>
    </row>
    <row r="2570" spans="1:5" x14ac:dyDescent="0.25">
      <c r="A2570">
        <v>2578</v>
      </c>
      <c r="B2570" s="2">
        <v>1</v>
      </c>
      <c r="C2570" s="5">
        <v>2</v>
      </c>
    </row>
    <row r="2571" spans="1:5" x14ac:dyDescent="0.25">
      <c r="A2571">
        <v>2579</v>
      </c>
      <c r="B2571" s="2">
        <v>1</v>
      </c>
    </row>
    <row r="2572" spans="1:5" x14ac:dyDescent="0.25">
      <c r="A2572">
        <v>2580</v>
      </c>
      <c r="B2572" s="2">
        <v>1</v>
      </c>
    </row>
    <row r="2573" spans="1:5" x14ac:dyDescent="0.25">
      <c r="A2573">
        <v>2581</v>
      </c>
      <c r="B2573" s="2">
        <v>1</v>
      </c>
    </row>
    <row r="2574" spans="1:5" x14ac:dyDescent="0.25">
      <c r="A2574">
        <v>2582</v>
      </c>
    </row>
    <row r="2575" spans="1:5" x14ac:dyDescent="0.25">
      <c r="A2575">
        <v>2583</v>
      </c>
      <c r="E2575" s="3">
        <v>4</v>
      </c>
    </row>
    <row r="2576" spans="1:5" x14ac:dyDescent="0.25">
      <c r="A2576">
        <v>2584</v>
      </c>
      <c r="D2576" s="4">
        <v>3</v>
      </c>
      <c r="E2576" s="3">
        <v>4</v>
      </c>
    </row>
    <row r="2577" spans="1:5" x14ac:dyDescent="0.25">
      <c r="A2577">
        <v>2585</v>
      </c>
      <c r="D2577" s="4">
        <v>3</v>
      </c>
      <c r="E2577" s="3">
        <v>4</v>
      </c>
    </row>
    <row r="2578" spans="1:5" x14ac:dyDescent="0.25">
      <c r="A2578">
        <v>2586</v>
      </c>
      <c r="D2578" s="4">
        <v>3</v>
      </c>
      <c r="E2578" s="3">
        <v>4</v>
      </c>
    </row>
    <row r="2579" spans="1:5" x14ac:dyDescent="0.25">
      <c r="A2579">
        <v>2587</v>
      </c>
      <c r="D2579" s="4">
        <v>3</v>
      </c>
      <c r="E2579" s="3">
        <v>4</v>
      </c>
    </row>
    <row r="2580" spans="1:5" x14ac:dyDescent="0.25">
      <c r="A2580">
        <v>2588</v>
      </c>
      <c r="D2580" s="4">
        <v>3</v>
      </c>
      <c r="E2580" s="3">
        <v>4</v>
      </c>
    </row>
    <row r="2581" spans="1:5" x14ac:dyDescent="0.25">
      <c r="A2581">
        <v>2589</v>
      </c>
      <c r="D2581" s="4">
        <v>3</v>
      </c>
      <c r="E2581" s="3">
        <v>4</v>
      </c>
    </row>
    <row r="2582" spans="1:5" x14ac:dyDescent="0.25">
      <c r="A2582">
        <v>2590</v>
      </c>
      <c r="D2582" s="4">
        <v>3</v>
      </c>
      <c r="E2582" s="3">
        <v>4</v>
      </c>
    </row>
    <row r="2583" spans="1:5" x14ac:dyDescent="0.25">
      <c r="A2583">
        <v>2591</v>
      </c>
      <c r="D2583" s="4">
        <v>3</v>
      </c>
      <c r="E2583" s="3">
        <v>4</v>
      </c>
    </row>
    <row r="2584" spans="1:5" x14ac:dyDescent="0.25">
      <c r="A2584">
        <v>2592</v>
      </c>
      <c r="D2584" s="4">
        <v>3</v>
      </c>
      <c r="E2584" s="3">
        <v>4</v>
      </c>
    </row>
    <row r="2585" spans="1:5" x14ac:dyDescent="0.25">
      <c r="A2585">
        <v>2593</v>
      </c>
      <c r="C2585" s="5">
        <v>2</v>
      </c>
      <c r="D2585" s="4">
        <v>3</v>
      </c>
      <c r="E2585" s="3">
        <v>4</v>
      </c>
    </row>
    <row r="2586" spans="1:5" x14ac:dyDescent="0.25">
      <c r="A2586">
        <v>2594</v>
      </c>
      <c r="C2586" s="5">
        <v>2</v>
      </c>
    </row>
    <row r="2587" spans="1:5" x14ac:dyDescent="0.25">
      <c r="A2587">
        <v>2595</v>
      </c>
      <c r="C2587" s="5">
        <v>2</v>
      </c>
    </row>
    <row r="2588" spans="1:5" x14ac:dyDescent="0.25">
      <c r="A2588">
        <v>2596</v>
      </c>
      <c r="C2588" s="5">
        <v>2</v>
      </c>
    </row>
    <row r="2589" spans="1:5" x14ac:dyDescent="0.25">
      <c r="A2589">
        <v>2597</v>
      </c>
      <c r="B2589" s="2">
        <v>1</v>
      </c>
      <c r="C2589" s="5">
        <v>2</v>
      </c>
    </row>
    <row r="2590" spans="1:5" x14ac:dyDescent="0.25">
      <c r="A2590">
        <v>2598</v>
      </c>
      <c r="B2590" s="2">
        <v>1</v>
      </c>
      <c r="C2590" s="5">
        <v>2</v>
      </c>
    </row>
    <row r="2591" spans="1:5" x14ac:dyDescent="0.25">
      <c r="A2591">
        <v>2599</v>
      </c>
      <c r="B2591" s="2">
        <v>1</v>
      </c>
      <c r="C2591" s="5">
        <v>2</v>
      </c>
    </row>
    <row r="2592" spans="1:5" x14ac:dyDescent="0.25">
      <c r="A2592">
        <v>2600</v>
      </c>
      <c r="B2592" s="2">
        <v>1</v>
      </c>
      <c r="C2592" s="5">
        <v>2</v>
      </c>
    </row>
    <row r="2593" spans="1:5" x14ac:dyDescent="0.25">
      <c r="A2593">
        <v>2601</v>
      </c>
      <c r="B2593" s="2">
        <v>1</v>
      </c>
      <c r="C2593" s="5">
        <v>2</v>
      </c>
    </row>
    <row r="2594" spans="1:5" x14ac:dyDescent="0.25">
      <c r="A2594">
        <v>2602</v>
      </c>
      <c r="B2594" s="2">
        <v>1</v>
      </c>
      <c r="C2594" s="5">
        <v>2</v>
      </c>
    </row>
    <row r="2595" spans="1:5" x14ac:dyDescent="0.25">
      <c r="A2595">
        <v>2603</v>
      </c>
      <c r="B2595" s="2">
        <v>1</v>
      </c>
    </row>
    <row r="2596" spans="1:5" x14ac:dyDescent="0.25">
      <c r="A2596">
        <v>2604</v>
      </c>
      <c r="B2596" s="2">
        <v>1</v>
      </c>
    </row>
    <row r="2597" spans="1:5" x14ac:dyDescent="0.25">
      <c r="A2597">
        <v>2605</v>
      </c>
      <c r="B2597" s="2">
        <v>1</v>
      </c>
    </row>
    <row r="2598" spans="1:5" x14ac:dyDescent="0.25">
      <c r="A2598">
        <v>2606</v>
      </c>
      <c r="B2598" s="2">
        <v>1</v>
      </c>
    </row>
    <row r="2599" spans="1:5" x14ac:dyDescent="0.25">
      <c r="A2599">
        <v>2607</v>
      </c>
    </row>
    <row r="2600" spans="1:5" x14ac:dyDescent="0.25">
      <c r="A2600">
        <v>2608</v>
      </c>
      <c r="E2600" s="3">
        <v>4</v>
      </c>
    </row>
    <row r="2601" spans="1:5" x14ac:dyDescent="0.25">
      <c r="A2601">
        <v>2609</v>
      </c>
      <c r="D2601" s="4">
        <v>3</v>
      </c>
      <c r="E2601" s="3">
        <v>4</v>
      </c>
    </row>
    <row r="2602" spans="1:5" x14ac:dyDescent="0.25">
      <c r="A2602">
        <v>2610</v>
      </c>
      <c r="D2602" s="4">
        <v>3</v>
      </c>
      <c r="E2602" s="3">
        <v>4</v>
      </c>
    </row>
    <row r="2603" spans="1:5" x14ac:dyDescent="0.25">
      <c r="A2603">
        <v>2611</v>
      </c>
      <c r="D2603" s="4">
        <v>3</v>
      </c>
      <c r="E2603" s="3">
        <v>4</v>
      </c>
    </row>
    <row r="2604" spans="1:5" x14ac:dyDescent="0.25">
      <c r="A2604">
        <v>2612</v>
      </c>
      <c r="D2604" s="4">
        <v>3</v>
      </c>
      <c r="E2604" s="3">
        <v>4</v>
      </c>
    </row>
    <row r="2605" spans="1:5" x14ac:dyDescent="0.25">
      <c r="A2605">
        <v>2613</v>
      </c>
      <c r="D2605" s="4">
        <v>3</v>
      </c>
      <c r="E2605" s="3">
        <v>4</v>
      </c>
    </row>
    <row r="2606" spans="1:5" x14ac:dyDescent="0.25">
      <c r="A2606">
        <v>2614</v>
      </c>
      <c r="D2606" s="4">
        <v>3</v>
      </c>
      <c r="E2606" s="3">
        <v>4</v>
      </c>
    </row>
    <row r="2607" spans="1:5" x14ac:dyDescent="0.25">
      <c r="A2607">
        <v>2615</v>
      </c>
      <c r="D2607" s="4">
        <v>3</v>
      </c>
      <c r="E2607" s="3">
        <v>4</v>
      </c>
    </row>
    <row r="2608" spans="1:5" x14ac:dyDescent="0.25">
      <c r="A2608">
        <v>2616</v>
      </c>
      <c r="D2608" s="4">
        <v>3</v>
      </c>
      <c r="E2608" s="3">
        <v>4</v>
      </c>
    </row>
    <row r="2609" spans="1:6" x14ac:dyDescent="0.25">
      <c r="A2609">
        <v>2617</v>
      </c>
      <c r="D2609" s="4">
        <v>3</v>
      </c>
      <c r="E2609" s="3">
        <v>4</v>
      </c>
    </row>
    <row r="2610" spans="1:6" x14ac:dyDescent="0.25">
      <c r="A2610">
        <v>2618</v>
      </c>
      <c r="D2610" s="4">
        <v>3</v>
      </c>
      <c r="E2610" s="3">
        <v>4</v>
      </c>
    </row>
    <row r="2611" spans="1:6" x14ac:dyDescent="0.25">
      <c r="A2611">
        <v>2619</v>
      </c>
      <c r="C2611" s="5">
        <v>2</v>
      </c>
      <c r="D2611" s="4">
        <v>3</v>
      </c>
      <c r="E2611" s="3">
        <v>4</v>
      </c>
    </row>
    <row r="2612" spans="1:6" x14ac:dyDescent="0.25">
      <c r="A2612">
        <v>2620</v>
      </c>
      <c r="C2612" s="5">
        <v>2</v>
      </c>
      <c r="D2612" s="4">
        <v>3</v>
      </c>
      <c r="E2612" s="3">
        <v>4</v>
      </c>
    </row>
    <row r="2613" spans="1:6" x14ac:dyDescent="0.25">
      <c r="A2613">
        <v>2621</v>
      </c>
      <c r="C2613" s="5">
        <v>2</v>
      </c>
    </row>
    <row r="2614" spans="1:6" x14ac:dyDescent="0.25">
      <c r="A2614">
        <v>2622</v>
      </c>
      <c r="C2614" s="5">
        <v>2</v>
      </c>
    </row>
    <row r="2615" spans="1:6" x14ac:dyDescent="0.25">
      <c r="A2615">
        <v>2623</v>
      </c>
      <c r="C2615" s="5">
        <v>2</v>
      </c>
    </row>
    <row r="2616" spans="1:6" x14ac:dyDescent="0.25">
      <c r="A2616">
        <v>2624</v>
      </c>
      <c r="B2616" s="2">
        <v>1</v>
      </c>
      <c r="C2616" s="5">
        <v>2</v>
      </c>
    </row>
    <row r="2617" spans="1:6" x14ac:dyDescent="0.25">
      <c r="A2617">
        <v>2625</v>
      </c>
      <c r="B2617" s="2">
        <v>1</v>
      </c>
      <c r="C2617" s="5">
        <v>2</v>
      </c>
    </row>
    <row r="2618" spans="1:6" x14ac:dyDescent="0.25">
      <c r="A2618">
        <v>2626</v>
      </c>
      <c r="B2618" s="2">
        <v>1</v>
      </c>
      <c r="C2618" s="5">
        <v>2</v>
      </c>
    </row>
    <row r="2619" spans="1:6" x14ac:dyDescent="0.25">
      <c r="A2619">
        <v>2627</v>
      </c>
      <c r="B2619" s="2">
        <v>1</v>
      </c>
      <c r="C2619" s="5">
        <v>2</v>
      </c>
    </row>
    <row r="2620" spans="1:6" x14ac:dyDescent="0.25">
      <c r="A2620">
        <v>2628</v>
      </c>
      <c r="B2620" s="2">
        <v>1</v>
      </c>
      <c r="C2620" s="5">
        <v>2</v>
      </c>
    </row>
    <row r="2621" spans="1:6" x14ac:dyDescent="0.25">
      <c r="A2621">
        <v>2629</v>
      </c>
      <c r="B2621" s="2">
        <v>1</v>
      </c>
      <c r="C2621" s="5">
        <v>2</v>
      </c>
    </row>
    <row r="2622" spans="1:6" x14ac:dyDescent="0.25">
      <c r="A2622">
        <v>2630</v>
      </c>
      <c r="B2622" s="2">
        <v>1</v>
      </c>
    </row>
    <row r="2623" spans="1:6" x14ac:dyDescent="0.25">
      <c r="A2623">
        <v>2631</v>
      </c>
      <c r="B2623" s="2">
        <v>1</v>
      </c>
      <c r="F2623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89968-7BDC-4516-9D9A-86D248FF6575}">
  <dimension ref="A1:EA128"/>
  <sheetViews>
    <sheetView topLeftCell="AJ1" workbookViewId="0">
      <selection activeCell="AT4" sqref="AT4"/>
    </sheetView>
  </sheetViews>
  <sheetFormatPr defaultRowHeight="15" x14ac:dyDescent="0.25"/>
  <cols>
    <col min="1" max="1" width="11" bestFit="1" customWidth="1"/>
    <col min="2" max="2" width="9" bestFit="1" customWidth="1"/>
    <col min="3" max="3" width="11" bestFit="1" customWidth="1"/>
    <col min="4" max="4" width="10" bestFit="1" customWidth="1"/>
    <col min="5" max="5" width="11" bestFit="1" customWidth="1"/>
    <col min="6" max="6" width="10" bestFit="1" customWidth="1"/>
    <col min="7" max="7" width="11" bestFit="1" customWidth="1"/>
    <col min="8" max="8" width="10" bestFit="1" customWidth="1"/>
    <col min="9" max="9" width="6.85546875" bestFit="1" customWidth="1"/>
    <col min="11" max="11" width="16" bestFit="1" customWidth="1"/>
    <col min="12" max="12" width="15.7109375" bestFit="1" customWidth="1"/>
    <col min="13" max="13" width="16.140625" bestFit="1" customWidth="1"/>
    <col min="14" max="14" width="15.85546875" bestFit="1" customWidth="1"/>
    <col min="16" max="16" width="16.7109375" bestFit="1" customWidth="1"/>
    <col min="17" max="17" width="16.42578125" bestFit="1" customWidth="1"/>
    <col min="18" max="18" width="16.85546875" bestFit="1" customWidth="1"/>
    <col min="19" max="19" width="16.5703125" bestFit="1" customWidth="1"/>
    <col min="21" max="21" width="15.85546875" bestFit="1" customWidth="1"/>
    <col min="22" max="22" width="15.5703125" bestFit="1" customWidth="1"/>
    <col min="23" max="23" width="16" bestFit="1" customWidth="1"/>
    <col min="24" max="24" width="15.7109375" bestFit="1" customWidth="1"/>
    <col min="26" max="26" width="15.85546875" bestFit="1" customWidth="1"/>
    <col min="27" max="27" width="15.5703125" bestFit="1" customWidth="1"/>
    <col min="28" max="28" width="16" bestFit="1" customWidth="1"/>
    <col min="29" max="29" width="15.7109375" bestFit="1" customWidth="1"/>
    <col min="31" max="31" width="19.85546875" bestFit="1" customWidth="1"/>
    <col min="32" max="32" width="19.5703125" bestFit="1" customWidth="1"/>
    <col min="33" max="33" width="20" bestFit="1" customWidth="1"/>
    <col min="34" max="34" width="19.7109375" bestFit="1" customWidth="1"/>
    <col min="36" max="36" width="20" bestFit="1" customWidth="1"/>
    <col min="37" max="37" width="19.7109375" bestFit="1" customWidth="1"/>
    <col min="38" max="38" width="20.140625" bestFit="1" customWidth="1"/>
    <col min="39" max="39" width="19.85546875" bestFit="1" customWidth="1"/>
    <col min="41" max="41" width="21.7109375" bestFit="1" customWidth="1"/>
    <col min="42" max="42" width="21.42578125" bestFit="1" customWidth="1"/>
    <col min="43" max="43" width="21.85546875" bestFit="1" customWidth="1"/>
    <col min="44" max="44" width="21.5703125" bestFit="1" customWidth="1"/>
    <col min="46" max="46" width="19.140625" bestFit="1" customWidth="1"/>
    <col min="48" max="51" width="12" bestFit="1" customWidth="1"/>
    <col min="53" max="56" width="12" bestFit="1" customWidth="1"/>
    <col min="58" max="58" width="18.7109375" bestFit="1" customWidth="1"/>
    <col min="59" max="59" width="18.140625" bestFit="1" customWidth="1"/>
    <col min="61" max="61" width="18" bestFit="1" customWidth="1"/>
    <col min="62" max="62" width="17.42578125" bestFit="1" customWidth="1"/>
    <col min="64" max="64" width="16.42578125" bestFit="1" customWidth="1"/>
    <col min="65" max="65" width="15" bestFit="1" customWidth="1"/>
    <col min="67" max="68" width="17.85546875" bestFit="1" customWidth="1"/>
    <col min="70" max="70" width="17.5703125" bestFit="1" customWidth="1"/>
    <col min="71" max="71" width="17.28515625" bestFit="1" customWidth="1"/>
    <col min="73" max="73" width="6.28515625" bestFit="1" customWidth="1"/>
    <col min="74" max="74" width="15.28515625" bestFit="1" customWidth="1"/>
    <col min="75" max="75" width="15.7109375" bestFit="1" customWidth="1"/>
    <col min="76" max="76" width="15.42578125" bestFit="1" customWidth="1"/>
    <col min="77" max="77" width="6" bestFit="1" customWidth="1"/>
    <col min="78" max="78" width="15.28515625" bestFit="1" customWidth="1"/>
    <col min="79" max="79" width="15.42578125" bestFit="1" customWidth="1"/>
    <col min="80" max="80" width="15.140625" bestFit="1" customWidth="1"/>
    <col min="81" max="81" width="6.42578125" bestFit="1" customWidth="1"/>
    <col min="82" max="82" width="15.7109375" bestFit="1" customWidth="1"/>
    <col min="83" max="83" width="15.42578125" bestFit="1" customWidth="1"/>
    <col min="84" max="84" width="15.5703125" bestFit="1" customWidth="1"/>
    <col min="85" max="85" width="6.140625" bestFit="1" customWidth="1"/>
    <col min="86" max="86" width="15.42578125" bestFit="1" customWidth="1"/>
    <col min="87" max="87" width="15.140625" bestFit="1" customWidth="1"/>
    <col min="88" max="88" width="15.5703125" bestFit="1" customWidth="1"/>
    <col min="90" max="90" width="5.5703125" bestFit="1" customWidth="1"/>
    <col min="91" max="91" width="14.5703125" bestFit="1" customWidth="1"/>
    <col min="92" max="92" width="15" bestFit="1" customWidth="1"/>
    <col min="93" max="93" width="14.7109375" bestFit="1" customWidth="1"/>
    <col min="94" max="94" width="5.28515625" bestFit="1" customWidth="1"/>
    <col min="95" max="95" width="14.5703125" bestFit="1" customWidth="1"/>
    <col min="96" max="96" width="14.7109375" bestFit="1" customWidth="1"/>
    <col min="97" max="97" width="14.42578125" bestFit="1" customWidth="1"/>
    <col min="98" max="98" width="5.7109375" bestFit="1" customWidth="1"/>
    <col min="99" max="99" width="15" bestFit="1" customWidth="1"/>
    <col min="100" max="100" width="14.7109375" bestFit="1" customWidth="1"/>
    <col min="101" max="101" width="14.85546875" bestFit="1" customWidth="1"/>
    <col min="102" max="102" width="5.42578125" bestFit="1" customWidth="1"/>
    <col min="103" max="103" width="14.7109375" bestFit="1" customWidth="1"/>
    <col min="104" max="104" width="14.42578125" bestFit="1" customWidth="1"/>
    <col min="105" max="105" width="14.85546875" bestFit="1" customWidth="1"/>
    <col min="107" max="107" width="14.140625" bestFit="1" customWidth="1"/>
    <col min="108" max="108" width="14.5703125" bestFit="1" customWidth="1"/>
    <col min="109" max="109" width="14.28515625" bestFit="1" customWidth="1"/>
    <col min="110" max="110" width="14.140625" bestFit="1" customWidth="1"/>
    <col min="111" max="111" width="14.28515625" bestFit="1" customWidth="1"/>
    <col min="112" max="112" width="14" bestFit="1" customWidth="1"/>
    <col min="113" max="113" width="14.5703125" bestFit="1" customWidth="1"/>
    <col min="114" max="114" width="14.28515625" bestFit="1" customWidth="1"/>
    <col min="115" max="115" width="14.42578125" bestFit="1" customWidth="1"/>
    <col min="116" max="116" width="14.28515625" bestFit="1" customWidth="1"/>
    <col min="117" max="117" width="14" bestFit="1" customWidth="1"/>
    <col min="118" max="118" width="14.42578125" bestFit="1" customWidth="1"/>
    <col min="120" max="120" width="14.85546875" bestFit="1" customWidth="1"/>
    <col min="121" max="121" width="15.28515625" bestFit="1" customWidth="1"/>
    <col min="122" max="122" width="15" bestFit="1" customWidth="1"/>
    <col min="123" max="123" width="14.85546875" bestFit="1" customWidth="1"/>
    <col min="124" max="124" width="15" bestFit="1" customWidth="1"/>
    <col min="125" max="125" width="14.7109375" bestFit="1" customWidth="1"/>
    <col min="126" max="126" width="15.28515625" bestFit="1" customWidth="1"/>
    <col min="127" max="127" width="15" bestFit="1" customWidth="1"/>
    <col min="128" max="128" width="15.140625" bestFit="1" customWidth="1"/>
    <col min="129" max="129" width="15" bestFit="1" customWidth="1"/>
    <col min="130" max="130" width="14.7109375" bestFit="1" customWidth="1"/>
    <col min="131" max="131" width="15.140625" bestFit="1" customWidth="1"/>
  </cols>
  <sheetData>
    <row r="1" spans="1:13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s="1" t="s">
        <v>111</v>
      </c>
      <c r="K1" t="s">
        <v>79</v>
      </c>
      <c r="L1" t="s">
        <v>80</v>
      </c>
      <c r="M1" t="s">
        <v>81</v>
      </c>
      <c r="N1" t="s">
        <v>82</v>
      </c>
      <c r="P1" t="s">
        <v>83</v>
      </c>
      <c r="Q1" t="s">
        <v>84</v>
      </c>
      <c r="R1" t="s">
        <v>85</v>
      </c>
      <c r="S1" t="s">
        <v>86</v>
      </c>
      <c r="U1" t="s">
        <v>87</v>
      </c>
      <c r="V1" t="s">
        <v>88</v>
      </c>
      <c r="W1" t="s">
        <v>89</v>
      </c>
      <c r="X1" t="s">
        <v>90</v>
      </c>
      <c r="Z1" t="s">
        <v>23</v>
      </c>
      <c r="AA1" t="s">
        <v>24</v>
      </c>
      <c r="AB1" t="s">
        <v>25</v>
      </c>
      <c r="AC1" t="s">
        <v>26</v>
      </c>
      <c r="AE1" t="s">
        <v>124</v>
      </c>
      <c r="AF1" t="s">
        <v>125</v>
      </c>
      <c r="AG1" t="s">
        <v>126</v>
      </c>
      <c r="AH1" t="s">
        <v>127</v>
      </c>
      <c r="AJ1" t="s">
        <v>132</v>
      </c>
      <c r="AK1" t="s">
        <v>133</v>
      </c>
      <c r="AL1" t="s">
        <v>134</v>
      </c>
      <c r="AM1" t="s">
        <v>135</v>
      </c>
      <c r="AO1" t="s">
        <v>305</v>
      </c>
      <c r="AP1" t="s">
        <v>306</v>
      </c>
      <c r="AQ1" t="s">
        <v>307</v>
      </c>
      <c r="AR1" t="s">
        <v>308</v>
      </c>
      <c r="AT1" t="s">
        <v>309</v>
      </c>
      <c r="AV1" t="s">
        <v>91</v>
      </c>
      <c r="AW1" t="s">
        <v>92</v>
      </c>
      <c r="AX1" t="s">
        <v>93</v>
      </c>
      <c r="AY1" t="s">
        <v>94</v>
      </c>
      <c r="BA1" t="s">
        <v>95</v>
      </c>
      <c r="BB1" t="s">
        <v>96</v>
      </c>
      <c r="BC1" t="s">
        <v>97</v>
      </c>
      <c r="BD1" t="s">
        <v>98</v>
      </c>
      <c r="BF1" t="s">
        <v>27</v>
      </c>
      <c r="BG1" t="s">
        <v>28</v>
      </c>
      <c r="BI1" t="s">
        <v>34</v>
      </c>
      <c r="BJ1" t="s">
        <v>35</v>
      </c>
      <c r="BL1" t="s">
        <v>37</v>
      </c>
      <c r="BM1" t="s">
        <v>38</v>
      </c>
      <c r="BO1" t="s">
        <v>42</v>
      </c>
      <c r="BP1" t="s">
        <v>43</v>
      </c>
      <c r="BR1" t="s">
        <v>327</v>
      </c>
      <c r="BS1" t="s">
        <v>328</v>
      </c>
      <c r="BU1" t="s">
        <v>47</v>
      </c>
      <c r="BV1" t="s">
        <v>48</v>
      </c>
      <c r="BW1" t="s">
        <v>49</v>
      </c>
      <c r="BX1" t="s">
        <v>50</v>
      </c>
      <c r="BY1" t="s">
        <v>51</v>
      </c>
      <c r="BZ1" t="s">
        <v>52</v>
      </c>
      <c r="CA1" t="s">
        <v>53</v>
      </c>
      <c r="CB1" t="s">
        <v>54</v>
      </c>
      <c r="CC1" t="s">
        <v>55</v>
      </c>
      <c r="CD1" t="s">
        <v>56</v>
      </c>
      <c r="CE1" t="s">
        <v>57</v>
      </c>
      <c r="CF1" t="s">
        <v>58</v>
      </c>
      <c r="CG1" t="s">
        <v>59</v>
      </c>
      <c r="CH1" t="s">
        <v>60</v>
      </c>
      <c r="CI1" t="s">
        <v>61</v>
      </c>
      <c r="CJ1" t="s">
        <v>62</v>
      </c>
      <c r="CL1" t="s">
        <v>63</v>
      </c>
      <c r="CM1" t="s">
        <v>64</v>
      </c>
      <c r="CN1" t="s">
        <v>65</v>
      </c>
      <c r="CO1" t="s">
        <v>66</v>
      </c>
      <c r="CP1" t="s">
        <v>67</v>
      </c>
      <c r="CQ1" t="s">
        <v>68</v>
      </c>
      <c r="CR1" t="s">
        <v>69</v>
      </c>
      <c r="CS1" t="s">
        <v>70</v>
      </c>
      <c r="CT1" t="s">
        <v>71</v>
      </c>
      <c r="CU1" t="s">
        <v>72</v>
      </c>
      <c r="CV1" t="s">
        <v>73</v>
      </c>
      <c r="CW1" t="s">
        <v>74</v>
      </c>
      <c r="CX1" t="s">
        <v>75</v>
      </c>
      <c r="CY1" t="s">
        <v>76</v>
      </c>
      <c r="CZ1" t="s">
        <v>77</v>
      </c>
      <c r="DA1" t="s">
        <v>78</v>
      </c>
      <c r="DC1" t="s">
        <v>140</v>
      </c>
      <c r="DD1" t="s">
        <v>141</v>
      </c>
      <c r="DE1" t="s">
        <v>142</v>
      </c>
      <c r="DF1" t="s">
        <v>143</v>
      </c>
      <c r="DG1" t="s">
        <v>144</v>
      </c>
      <c r="DH1" t="s">
        <v>145</v>
      </c>
      <c r="DI1" t="s">
        <v>146</v>
      </c>
      <c r="DJ1" t="s">
        <v>147</v>
      </c>
      <c r="DK1" t="s">
        <v>148</v>
      </c>
      <c r="DL1" t="s">
        <v>149</v>
      </c>
      <c r="DM1" t="s">
        <v>150</v>
      </c>
      <c r="DN1" t="s">
        <v>151</v>
      </c>
      <c r="DP1" t="s">
        <v>152</v>
      </c>
      <c r="DQ1" t="s">
        <v>153</v>
      </c>
      <c r="DR1" t="s">
        <v>154</v>
      </c>
      <c r="DS1" t="s">
        <v>155</v>
      </c>
      <c r="DT1" t="s">
        <v>156</v>
      </c>
      <c r="DU1" t="s">
        <v>157</v>
      </c>
      <c r="DV1" t="s">
        <v>158</v>
      </c>
      <c r="DW1" t="s">
        <v>159</v>
      </c>
      <c r="DX1" t="s">
        <v>160</v>
      </c>
      <c r="DY1" t="s">
        <v>161</v>
      </c>
      <c r="DZ1" t="s">
        <v>162</v>
      </c>
      <c r="EA1" t="s">
        <v>163</v>
      </c>
    </row>
    <row r="2" spans="1:131" x14ac:dyDescent="0.25">
      <c r="A2">
        <v>236.75912399999999</v>
      </c>
      <c r="B2">
        <v>6.5791750000000002</v>
      </c>
      <c r="C2">
        <v>224.91644299999999</v>
      </c>
      <c r="D2">
        <v>8.1113909999999994</v>
      </c>
      <c r="E2">
        <v>237.44608199999999</v>
      </c>
      <c r="F2">
        <v>7.1622170000000001</v>
      </c>
      <c r="G2">
        <v>248.02592799999999</v>
      </c>
      <c r="H2">
        <v>9.8980420000000002</v>
      </c>
      <c r="K2">
        <f>(16/200)</f>
        <v>0.08</v>
      </c>
      <c r="L2">
        <f>(16/200)</f>
        <v>0.08</v>
      </c>
      <c r="M2">
        <f>(15/200)</f>
        <v>7.4999999999999997E-2</v>
      </c>
      <c r="N2">
        <f>(16/200)</f>
        <v>0.08</v>
      </c>
      <c r="P2">
        <f>(11/200)</f>
        <v>5.5E-2</v>
      </c>
      <c r="Q2">
        <f>(10/200)</f>
        <v>0.05</v>
      </c>
      <c r="R2">
        <f>(10/200)</f>
        <v>0.05</v>
      </c>
      <c r="S2">
        <f>(12/200)</f>
        <v>0.06</v>
      </c>
      <c r="U2">
        <f>0.08+0.055</f>
        <v>0.13500000000000001</v>
      </c>
      <c r="V2">
        <f>0.08+0.05</f>
        <v>0.13</v>
      </c>
      <c r="W2">
        <f>0.075+0.05</f>
        <v>0.125</v>
      </c>
      <c r="X2">
        <f>0.08+0.06</f>
        <v>0.14000000000000001</v>
      </c>
      <c r="Z2">
        <f>SQRT((ABS($A$3-$A$2)^2+(ABS($B$3-$B$2)^2)))</f>
        <v>21.510582977368582</v>
      </c>
      <c r="AA2">
        <f>SQRT((ABS($C$3-$C$2)^2+(ABS($D$3-$D$2)^2)))</f>
        <v>21.898654354407235</v>
      </c>
      <c r="AB2">
        <f>SQRT((ABS($E$3-$E$2)^2+(ABS($F$3-$F$2)^2)))</f>
        <v>21.401779227968227</v>
      </c>
      <c r="AC2">
        <f>SQRT((ABS($G$3-$G$2)^2+(ABS($H$3-$H$2)^2)))</f>
        <v>25.414943825572244</v>
      </c>
      <c r="AE2">
        <f>(COUNTA(U2:U12)/SUM(U2:U12))</f>
        <v>8.1081081081081088</v>
      </c>
      <c r="AF2">
        <f>(COUNTA(V2:V12)/SUM(V2:V12))</f>
        <v>8.0808080808080813</v>
      </c>
      <c r="AG2">
        <f>(COUNTA(W2:W12)/SUM(W2:W12))</f>
        <v>8.1818181818181817</v>
      </c>
      <c r="AH2">
        <f>(COUNTA(X2:X12)/SUM(X2:X12))</f>
        <v>7.8602620087336241</v>
      </c>
      <c r="AJ2">
        <f>1/0.135</f>
        <v>7.4074074074074066</v>
      </c>
      <c r="AK2">
        <f>1/0.13</f>
        <v>7.6923076923076916</v>
      </c>
      <c r="AL2">
        <f>1/0.125</f>
        <v>8</v>
      </c>
      <c r="AM2">
        <f>1/0.14</f>
        <v>7.1428571428571423</v>
      </c>
      <c r="AO2">
        <f t="shared" ref="AO2:AO10" si="0">$Z2/$U2</f>
        <v>159.33765168421172</v>
      </c>
      <c r="AP2">
        <f t="shared" ref="AP2:AP9" si="1">$AA2/$V2</f>
        <v>168.45118734159411</v>
      </c>
      <c r="AQ2">
        <f t="shared" ref="AQ2:AQ10" si="2">$AB2/$W2</f>
        <v>171.21423382374581</v>
      </c>
      <c r="AR2">
        <f t="shared" ref="AR2:AR10" si="3">$AC2/$X2</f>
        <v>181.53531303980174</v>
      </c>
      <c r="AT2">
        <f>AT4/AT6</f>
        <v>210.67675655759717</v>
      </c>
      <c r="AV2">
        <f>((0.08/0.135)*100)</f>
        <v>59.259259259259252</v>
      </c>
      <c r="AW2">
        <f>((0.08/0.13)*100)</f>
        <v>61.53846153846154</v>
      </c>
      <c r="AX2">
        <f>((0.075/0.125)*100)</f>
        <v>60</v>
      </c>
      <c r="AY2">
        <f>((0.08/0.14)*100)</f>
        <v>57.142857142857139</v>
      </c>
      <c r="BA2">
        <f>((0.055/0.135)*100)</f>
        <v>40.74074074074074</v>
      </c>
      <c r="BB2">
        <f>((0.05/0.13)*100)</f>
        <v>38.461538461538467</v>
      </c>
      <c r="BC2">
        <f>((0.05/0.125)*100)</f>
        <v>40</v>
      </c>
      <c r="BD2">
        <f>((0.06/0.14)*100)</f>
        <v>42.857142857142847</v>
      </c>
      <c r="BF2">
        <f>ABS($B$2-$D$2)</f>
        <v>1.5322159999999991</v>
      </c>
      <c r="BG2">
        <f>ABS($F$2-$H$2)</f>
        <v>2.7358250000000002</v>
      </c>
      <c r="BL2">
        <f>SQRT((ABS($A$2-$E$2)^2+(ABS($B$2-$F$2)^2)))</f>
        <v>0.90102678513349732</v>
      </c>
      <c r="BM2">
        <f>SQRT((ABS($C$2-$G$3)^2+(ABS($D$2-$H$3)^2)))</f>
        <v>2.2704987920615491</v>
      </c>
      <c r="BO2">
        <f>SQRT((ABS($A$2-$G$2)^2+(ABS($B$2-$H$2)^2)))</f>
        <v>11.745456591299684</v>
      </c>
      <c r="BP2">
        <f>SQRT((ABS($C$2-$E$3)^2+(ABS($D$2-$F$3)^2)))</f>
        <v>8.984620783017224</v>
      </c>
      <c r="BR2">
        <f>DEGREES(ACOS((14.8352429417522^2+21.4017792279682^2-6.82086792398063^2)/(2*14.8352429417522*21.4017792279682)))</f>
        <v>5.9359876617912661</v>
      </c>
      <c r="BS2">
        <f>DEGREES(ACOS((10.9278488191565^2+25.4149438255722^2-14.8352429417522^2)/(2*10.9278488191565*25.4149438255722)))</f>
        <v>11.001687785095859</v>
      </c>
      <c r="BU2">
        <v>16</v>
      </c>
      <c r="BV2">
        <v>6</v>
      </c>
      <c r="BW2">
        <v>6</v>
      </c>
      <c r="BX2">
        <v>15</v>
      </c>
      <c r="BY2">
        <v>16</v>
      </c>
      <c r="BZ2">
        <v>7</v>
      </c>
      <c r="CA2">
        <v>13</v>
      </c>
      <c r="CB2">
        <v>5</v>
      </c>
      <c r="CC2">
        <v>15</v>
      </c>
      <c r="CD2">
        <v>6</v>
      </c>
      <c r="CE2">
        <v>13</v>
      </c>
      <c r="CF2">
        <v>6</v>
      </c>
      <c r="CG2">
        <v>16</v>
      </c>
      <c r="CH2">
        <v>15</v>
      </c>
      <c r="CI2">
        <v>6</v>
      </c>
      <c r="CJ2">
        <v>6</v>
      </c>
      <c r="CL2">
        <v>11</v>
      </c>
      <c r="CM2">
        <v>0</v>
      </c>
      <c r="CN2">
        <v>0</v>
      </c>
      <c r="CO2">
        <v>11</v>
      </c>
      <c r="CP2">
        <v>10</v>
      </c>
      <c r="CQ2">
        <v>0</v>
      </c>
      <c r="CR2">
        <v>8</v>
      </c>
      <c r="CS2">
        <v>0</v>
      </c>
      <c r="CT2">
        <v>10</v>
      </c>
      <c r="CU2">
        <v>0</v>
      </c>
      <c r="CV2">
        <v>8</v>
      </c>
      <c r="CW2">
        <v>0</v>
      </c>
      <c r="CX2">
        <v>12</v>
      </c>
      <c r="CY2">
        <v>11</v>
      </c>
      <c r="CZ2">
        <v>0</v>
      </c>
      <c r="DA2">
        <v>0</v>
      </c>
      <c r="DC2">
        <f>((6/16)*100)</f>
        <v>37.5</v>
      </c>
      <c r="DD2">
        <f>((6/16)*100)</f>
        <v>37.5</v>
      </c>
      <c r="DE2">
        <f>((15/16)*100)</f>
        <v>93.75</v>
      </c>
      <c r="DF2">
        <f>((7/16)*100)</f>
        <v>43.75</v>
      </c>
      <c r="DG2">
        <f>((13/16)*100)</f>
        <v>81.25</v>
      </c>
      <c r="DH2">
        <f>((5/16)*100)</f>
        <v>31.25</v>
      </c>
      <c r="DI2">
        <f>((6/15)*100)</f>
        <v>40</v>
      </c>
      <c r="DJ2">
        <f>((13/15)*100)</f>
        <v>86.666666666666671</v>
      </c>
      <c r="DK2">
        <f>((6/15)*100)</f>
        <v>40</v>
      </c>
      <c r="DL2">
        <f>((15/16)*100)</f>
        <v>93.75</v>
      </c>
      <c r="DM2">
        <f>((6/16)*100)</f>
        <v>37.5</v>
      </c>
      <c r="DN2">
        <f>((6/16)*100)</f>
        <v>37.5</v>
      </c>
      <c r="DP2">
        <f>((0/11)*100)</f>
        <v>0</v>
      </c>
      <c r="DQ2">
        <f>((0/11)*100)</f>
        <v>0</v>
      </c>
      <c r="DR2">
        <f>((11/11)*100)</f>
        <v>100</v>
      </c>
      <c r="DS2">
        <f>((0/10)*100)</f>
        <v>0</v>
      </c>
      <c r="DT2">
        <f>((8/10)*100)</f>
        <v>80</v>
      </c>
      <c r="DU2">
        <f>((0/10)*100)</f>
        <v>0</v>
      </c>
      <c r="DV2">
        <f>((0/10)*100)</f>
        <v>0</v>
      </c>
      <c r="DW2">
        <f>((8/10)*100)</f>
        <v>80</v>
      </c>
      <c r="DX2">
        <f>((0/10)*100)</f>
        <v>0</v>
      </c>
      <c r="DY2">
        <f>((11/12)*100)</f>
        <v>91.666666666666657</v>
      </c>
      <c r="DZ2">
        <f>((0/12)*100)</f>
        <v>0</v>
      </c>
      <c r="EA2">
        <f>((0/12)*100)</f>
        <v>0</v>
      </c>
    </row>
    <row r="3" spans="1:131" x14ac:dyDescent="0.25">
      <c r="A3">
        <v>215.25139200000001</v>
      </c>
      <c r="B3">
        <v>6.2289690000000002</v>
      </c>
      <c r="C3">
        <v>203.04707300000001</v>
      </c>
      <c r="D3">
        <v>6.9792610000000002</v>
      </c>
      <c r="E3">
        <v>216.05025799999999</v>
      </c>
      <c r="F3">
        <v>6.6573710000000004</v>
      </c>
      <c r="G3">
        <v>222.6583</v>
      </c>
      <c r="H3">
        <v>8.3479390000000002</v>
      </c>
      <c r="K3">
        <f>(16/200)</f>
        <v>0.08</v>
      </c>
      <c r="L3">
        <f>(15/200)</f>
        <v>7.4999999999999997E-2</v>
      </c>
      <c r="M3">
        <f>(16/200)</f>
        <v>0.08</v>
      </c>
      <c r="N3">
        <f>(14/200)</f>
        <v>7.0000000000000007E-2</v>
      </c>
      <c r="P3">
        <f>(9/200)</f>
        <v>4.4999999999999998E-2</v>
      </c>
      <c r="Q3">
        <f>(10/200)</f>
        <v>0.05</v>
      </c>
      <c r="R3">
        <f>(9/200)</f>
        <v>4.4999999999999998E-2</v>
      </c>
      <c r="S3">
        <f>(11/200)</f>
        <v>5.5E-2</v>
      </c>
      <c r="U3">
        <f>0.08+0.045</f>
        <v>0.125</v>
      </c>
      <c r="V3">
        <f>0.075+0.05</f>
        <v>0.125</v>
      </c>
      <c r="W3">
        <f>0.08+0.045</f>
        <v>0.125</v>
      </c>
      <c r="X3">
        <f>0.07+0.055</f>
        <v>0.125</v>
      </c>
      <c r="Z3">
        <f>SQRT((ABS($A$4-$A$3)^2+(ABS($B$4-$B$3)^2)))</f>
        <v>22.828067701845701</v>
      </c>
      <c r="AA3">
        <f>SQRT((ABS($C$4-$C$3)^2+(ABS($D$4-$D$3)^2)))</f>
        <v>23.978882728978729</v>
      </c>
      <c r="AB3">
        <f>SQRT((ABS($E$4-$E$3)^2+(ABS($F$4-$F$3)^2)))</f>
        <v>22.632256136906477</v>
      </c>
      <c r="AC3">
        <f>SQRT((ABS($G$4-$G$3)^2+(ABS($H$4-$H$3)^2)))</f>
        <v>21.90656063890891</v>
      </c>
      <c r="AJ3">
        <f>1/0.125</f>
        <v>8</v>
      </c>
      <c r="AK3">
        <f>1/0.125</f>
        <v>8</v>
      </c>
      <c r="AL3">
        <f>1/0.125</f>
        <v>8</v>
      </c>
      <c r="AM3">
        <f>1/0.125</f>
        <v>8</v>
      </c>
      <c r="AO3">
        <f t="shared" si="0"/>
        <v>182.6245416147656</v>
      </c>
      <c r="AP3">
        <f t="shared" si="1"/>
        <v>191.83106183182983</v>
      </c>
      <c r="AQ3">
        <f t="shared" si="2"/>
        <v>181.05804909525182</v>
      </c>
      <c r="AR3">
        <f t="shared" si="3"/>
        <v>175.25248511127128</v>
      </c>
      <c r="AT3" t="s">
        <v>310</v>
      </c>
      <c r="AV3">
        <f>((0.08/0.125)*100)</f>
        <v>64</v>
      </c>
      <c r="AW3">
        <f>((0.075/0.125)*100)</f>
        <v>60</v>
      </c>
      <c r="AX3">
        <f>((0.08/0.125)*100)</f>
        <v>64</v>
      </c>
      <c r="AY3">
        <f>((0.07/0.125)*100)</f>
        <v>56.000000000000007</v>
      </c>
      <c r="BA3">
        <f>((0.045/0.125)*100)</f>
        <v>36</v>
      </c>
      <c r="BB3">
        <f>((0.05/0.125)*100)</f>
        <v>40</v>
      </c>
      <c r="BC3">
        <f>((0.045/0.125)*100)</f>
        <v>36</v>
      </c>
      <c r="BD3">
        <f>((0.055/0.125)*100)</f>
        <v>44</v>
      </c>
      <c r="BF3">
        <f>ABS($B$3-$D$3)</f>
        <v>0.75029199999999996</v>
      </c>
      <c r="BG3">
        <f>ABS($F$3-$H$3)</f>
        <v>1.6905679999999998</v>
      </c>
      <c r="BL3">
        <f>SQRT((ABS($A$3-$E$3)^2+(ABS($B$3-$F$3)^2)))</f>
        <v>0.9064850575491914</v>
      </c>
      <c r="BM3">
        <f>SQRT((ABS($C$3-$G$4)^2+(ABS($D$3-$H$4)^2)))</f>
        <v>2.485435494320078</v>
      </c>
      <c r="BO3">
        <f>SQRT((ABS($A$3-$G$3)^2+(ABS($B$3-$H$3)^2)))</f>
        <v>7.7040456892053673</v>
      </c>
      <c r="BP3">
        <f>SQRT((ABS($C$3-$E$4)^2+(ABS($D$3-$F$4)^2)))</f>
        <v>9.6675505334100276</v>
      </c>
      <c r="BR3">
        <f>DEGREES(ACOS((15.3485716764975^2+22.6322561369065^2-7.57547354167921^2)/(2*15.3485716764975*22.6322561369065)))</f>
        <v>6.4044591872420984</v>
      </c>
      <c r="BS3">
        <f>DEGREES(ACOS((6.82086792398063^2+21.9065606389089^2-15.3485716764975^2)/(2*6.82086792398063*21.9065606389089)))</f>
        <v>13.287666565586546</v>
      </c>
      <c r="BU3">
        <v>16</v>
      </c>
      <c r="BV3">
        <v>6</v>
      </c>
      <c r="BW3">
        <v>7</v>
      </c>
      <c r="BX3">
        <v>13</v>
      </c>
      <c r="BY3">
        <v>15</v>
      </c>
      <c r="BZ3">
        <v>6</v>
      </c>
      <c r="CA3">
        <v>12</v>
      </c>
      <c r="CB3">
        <v>3</v>
      </c>
      <c r="CC3">
        <v>16</v>
      </c>
      <c r="CD3">
        <v>7</v>
      </c>
      <c r="CE3">
        <v>12</v>
      </c>
      <c r="CF3">
        <v>7</v>
      </c>
      <c r="CG3">
        <v>14</v>
      </c>
      <c r="CH3">
        <v>13</v>
      </c>
      <c r="CI3">
        <v>4</v>
      </c>
      <c r="CJ3">
        <v>7</v>
      </c>
      <c r="CL3">
        <v>9</v>
      </c>
      <c r="CM3">
        <v>0</v>
      </c>
      <c r="CN3">
        <v>0</v>
      </c>
      <c r="CO3">
        <v>8</v>
      </c>
      <c r="CP3">
        <v>10</v>
      </c>
      <c r="CQ3">
        <v>0</v>
      </c>
      <c r="CR3">
        <v>6</v>
      </c>
      <c r="CS3">
        <v>0</v>
      </c>
      <c r="CT3">
        <v>9</v>
      </c>
      <c r="CU3">
        <v>0</v>
      </c>
      <c r="CV3">
        <v>6</v>
      </c>
      <c r="CW3">
        <v>2</v>
      </c>
      <c r="CX3">
        <v>11</v>
      </c>
      <c r="CY3">
        <v>8</v>
      </c>
      <c r="CZ3">
        <v>0</v>
      </c>
      <c r="DA3">
        <v>2</v>
      </c>
      <c r="DC3">
        <f>((6/16)*100)</f>
        <v>37.5</v>
      </c>
      <c r="DD3">
        <f>((7/16)*100)</f>
        <v>43.75</v>
      </c>
      <c r="DE3">
        <f>((13/16)*100)</f>
        <v>81.25</v>
      </c>
      <c r="DF3">
        <f>((6/15)*100)</f>
        <v>40</v>
      </c>
      <c r="DG3">
        <f>((12/15)*100)</f>
        <v>80</v>
      </c>
      <c r="DH3">
        <f>((3/15)*100)</f>
        <v>20</v>
      </c>
      <c r="DI3">
        <f>((7/16)*100)</f>
        <v>43.75</v>
      </c>
      <c r="DJ3">
        <f>((12/16)*100)</f>
        <v>75</v>
      </c>
      <c r="DK3">
        <f>((7/16)*100)</f>
        <v>43.75</v>
      </c>
      <c r="DL3">
        <f>((13/14)*100)</f>
        <v>92.857142857142861</v>
      </c>
      <c r="DM3">
        <f>((4/14)*100)</f>
        <v>28.571428571428569</v>
      </c>
      <c r="DN3">
        <f>((7/14)*100)</f>
        <v>50</v>
      </c>
      <c r="DP3">
        <f>((0/9)*100)</f>
        <v>0</v>
      </c>
      <c r="DQ3">
        <f>((0/9)*100)</f>
        <v>0</v>
      </c>
      <c r="DR3">
        <f>((8/9)*100)</f>
        <v>88.888888888888886</v>
      </c>
      <c r="DS3">
        <f>((0/10)*100)</f>
        <v>0</v>
      </c>
      <c r="DT3">
        <f>((6/10)*100)</f>
        <v>60</v>
      </c>
      <c r="DU3">
        <f>((0/10)*100)</f>
        <v>0</v>
      </c>
      <c r="DV3">
        <f>((0/9)*100)</f>
        <v>0</v>
      </c>
      <c r="DW3">
        <f>((6/9)*100)</f>
        <v>66.666666666666657</v>
      </c>
      <c r="DX3">
        <f>((2/9)*100)</f>
        <v>22.222222222222221</v>
      </c>
      <c r="DY3">
        <f>((8/11)*100)</f>
        <v>72.727272727272734</v>
      </c>
      <c r="DZ3">
        <f>((0/11)*100)</f>
        <v>0</v>
      </c>
      <c r="EA3">
        <f>((2/11)*100)</f>
        <v>18.181818181818183</v>
      </c>
    </row>
    <row r="4" spans="1:131" x14ac:dyDescent="0.25">
      <c r="A4">
        <v>192.43642299999999</v>
      </c>
      <c r="B4">
        <v>5.4557520000000004</v>
      </c>
      <c r="C4">
        <v>179.07854</v>
      </c>
      <c r="D4">
        <v>7.6837059999999999</v>
      </c>
      <c r="E4">
        <v>193.42687899999999</v>
      </c>
      <c r="F4">
        <v>6.0235409999999998</v>
      </c>
      <c r="G4">
        <v>200.75550799999999</v>
      </c>
      <c r="H4">
        <v>7.9416120000000001</v>
      </c>
      <c r="K4">
        <f>(14/200)</f>
        <v>7.0000000000000007E-2</v>
      </c>
      <c r="L4">
        <f>(14/200)</f>
        <v>7.0000000000000007E-2</v>
      </c>
      <c r="M4">
        <f>(13/200)</f>
        <v>6.5000000000000002E-2</v>
      </c>
      <c r="N4">
        <f>(15/200)</f>
        <v>7.4999999999999997E-2</v>
      </c>
      <c r="P4">
        <f>(9/200)</f>
        <v>4.4999999999999998E-2</v>
      </c>
      <c r="Q4">
        <f>(11/200)</f>
        <v>5.5E-2</v>
      </c>
      <c r="R4">
        <f>(9/200)</f>
        <v>4.4999999999999998E-2</v>
      </c>
      <c r="S4">
        <f>(12/200)</f>
        <v>0.06</v>
      </c>
      <c r="U4">
        <f>0.07+0.045</f>
        <v>0.115</v>
      </c>
      <c r="V4">
        <f>0.07+0.055</f>
        <v>0.125</v>
      </c>
      <c r="W4">
        <f>0.065+0.045</f>
        <v>0.11</v>
      </c>
      <c r="X4">
        <f>0.075+0.06</f>
        <v>0.13500000000000001</v>
      </c>
      <c r="Z4">
        <f>SQRT((ABS($A$5-$A$4)^2+(ABS($B$5-$B$4)^2)))</f>
        <v>21.910482952914059</v>
      </c>
      <c r="AA4">
        <f>SQRT((ABS($C$5-$C$4)^2+(ABS($D$5-$D$4)^2)))</f>
        <v>20.52275970963294</v>
      </c>
      <c r="AB4">
        <f>SQRT((ABS($E$5-$E$4)^2+(ABS($F$5-$F$4)^2)))</f>
        <v>22.402247475891542</v>
      </c>
      <c r="AC4">
        <f>SQRT((ABS($G$5-$G$4)^2+(ABS($H$5-$H$4)^2)))</f>
        <v>24.479793935972118</v>
      </c>
      <c r="AJ4">
        <f>1/0.115</f>
        <v>8.695652173913043</v>
      </c>
      <c r="AK4">
        <f>1/0.125</f>
        <v>8</v>
      </c>
      <c r="AL4">
        <f>1/0.11</f>
        <v>9.0909090909090917</v>
      </c>
      <c r="AM4">
        <f>1/0.135</f>
        <v>7.4074074074074066</v>
      </c>
      <c r="AO4">
        <f t="shared" si="0"/>
        <v>190.5259387209918</v>
      </c>
      <c r="AP4">
        <f t="shared" si="1"/>
        <v>164.18207767706352</v>
      </c>
      <c r="AQ4">
        <f t="shared" si="2"/>
        <v>203.65679523537764</v>
      </c>
      <c r="AR4">
        <f t="shared" si="3"/>
        <v>181.33180693312678</v>
      </c>
      <c r="AT4">
        <f>SUM(Z:AC)</f>
        <v>9812.2699366700726</v>
      </c>
      <c r="AV4">
        <f>((0.07/0.115)*100)</f>
        <v>60.869565217391312</v>
      </c>
      <c r="AW4">
        <f>((0.07/0.125)*100)</f>
        <v>56.000000000000007</v>
      </c>
      <c r="AX4">
        <f>((0.065/0.11)*100)</f>
        <v>59.090909090909093</v>
      </c>
      <c r="AY4">
        <f>((0.075/0.135)*100)</f>
        <v>55.55555555555555</v>
      </c>
      <c r="BA4">
        <f>((0.045/0.115)*100)</f>
        <v>39.130434782608688</v>
      </c>
      <c r="BB4">
        <f>((0.055/0.125)*100)</f>
        <v>44</v>
      </c>
      <c r="BC4">
        <f>((0.045/0.11)*100)</f>
        <v>40.909090909090907</v>
      </c>
      <c r="BD4">
        <f>((0.06/0.135)*100)</f>
        <v>44.444444444444443</v>
      </c>
      <c r="BF4">
        <f>ABS($B$4-$D$4)</f>
        <v>2.2279539999999995</v>
      </c>
      <c r="BG4">
        <f>ABS($F$4-$H$4)</f>
        <v>1.9180710000000003</v>
      </c>
      <c r="BL4">
        <f>SQRT((ABS($A$4-$E$4)^2+(ABS($B$4-$F$4)^2)))</f>
        <v>1.1416599478202731</v>
      </c>
      <c r="BM4">
        <f>SQRT((ABS($C$4-$G$5)^2+(ABS($D$4-$H$5)^2)))</f>
        <v>2.8251612006117415</v>
      </c>
      <c r="BO4">
        <f>SQRT((ABS($A$4-$G$4)^2+(ABS($B$4-$H$4)^2)))</f>
        <v>8.6825500388321988</v>
      </c>
      <c r="BP4">
        <f>SQRT((ABS($C$4-$E$5)^2+(ABS($D$4-$F$5)^2)))</f>
        <v>8.4210513686102111</v>
      </c>
      <c r="BR4">
        <f>DEGREES(ACOS((17.2690770991017^2+22.4022474758916^2-5.96917894614946^2)/(2*17.2690770991017*22.4022474758916)))</f>
        <v>8.883624384340516</v>
      </c>
      <c r="BS4">
        <f>DEGREES(ACOS((7.57547354167921^2+24.4797939359721^2-17.2690770991017^2)/(2*7.57547354167921*24.4797939359721)))</f>
        <v>14.896473338864602</v>
      </c>
      <c r="BU4">
        <v>14</v>
      </c>
      <c r="BV4">
        <v>4</v>
      </c>
      <c r="BW4">
        <v>5</v>
      </c>
      <c r="BX4">
        <v>10</v>
      </c>
      <c r="BY4">
        <v>14</v>
      </c>
      <c r="BZ4">
        <v>5</v>
      </c>
      <c r="CA4">
        <v>8</v>
      </c>
      <c r="CB4">
        <v>4</v>
      </c>
      <c r="CC4">
        <v>13</v>
      </c>
      <c r="CD4">
        <v>4</v>
      </c>
      <c r="CE4">
        <v>8</v>
      </c>
      <c r="CF4">
        <v>9</v>
      </c>
      <c r="CG4">
        <v>15</v>
      </c>
      <c r="CH4">
        <v>10</v>
      </c>
      <c r="CI4">
        <v>4</v>
      </c>
      <c r="CJ4">
        <v>9</v>
      </c>
      <c r="CL4">
        <v>9</v>
      </c>
      <c r="CM4">
        <v>0</v>
      </c>
      <c r="CN4">
        <v>0</v>
      </c>
      <c r="CO4">
        <v>8</v>
      </c>
      <c r="CP4">
        <v>11</v>
      </c>
      <c r="CQ4">
        <v>1</v>
      </c>
      <c r="CR4">
        <v>6</v>
      </c>
      <c r="CS4">
        <v>0</v>
      </c>
      <c r="CT4">
        <v>9</v>
      </c>
      <c r="CU4">
        <v>0</v>
      </c>
      <c r="CV4">
        <v>6</v>
      </c>
      <c r="CW4">
        <v>3</v>
      </c>
      <c r="CX4">
        <v>12</v>
      </c>
      <c r="CY4">
        <v>8</v>
      </c>
      <c r="CZ4">
        <v>0</v>
      </c>
      <c r="DA4">
        <v>3</v>
      </c>
      <c r="DC4">
        <f>((4/14)*100)</f>
        <v>28.571428571428569</v>
      </c>
      <c r="DD4">
        <f>((5/14)*100)</f>
        <v>35.714285714285715</v>
      </c>
      <c r="DE4">
        <f>((10/14)*100)</f>
        <v>71.428571428571431</v>
      </c>
      <c r="DF4">
        <f>((5/14)*100)</f>
        <v>35.714285714285715</v>
      </c>
      <c r="DG4">
        <f>((8/14)*100)</f>
        <v>57.142857142857139</v>
      </c>
      <c r="DH4">
        <f>((4/14)*100)</f>
        <v>28.571428571428569</v>
      </c>
      <c r="DI4">
        <f>((4/13)*100)</f>
        <v>30.76923076923077</v>
      </c>
      <c r="DJ4">
        <f>((8/13)*100)</f>
        <v>61.53846153846154</v>
      </c>
      <c r="DK4">
        <f>((9/13)*100)</f>
        <v>69.230769230769226</v>
      </c>
      <c r="DL4">
        <f>((10/15)*100)</f>
        <v>66.666666666666657</v>
      </c>
      <c r="DM4">
        <f>((4/15)*100)</f>
        <v>26.666666666666668</v>
      </c>
      <c r="DN4">
        <f>((9/15)*100)</f>
        <v>60</v>
      </c>
      <c r="DP4">
        <f>((0/9)*100)</f>
        <v>0</v>
      </c>
      <c r="DQ4">
        <f>((0/9)*100)</f>
        <v>0</v>
      </c>
      <c r="DR4">
        <f>((8/9)*100)</f>
        <v>88.888888888888886</v>
      </c>
      <c r="DS4">
        <f>((1/11)*100)</f>
        <v>9.0909090909090917</v>
      </c>
      <c r="DT4">
        <f>((6/11)*100)</f>
        <v>54.54545454545454</v>
      </c>
      <c r="DU4">
        <f>((0/11)*100)</f>
        <v>0</v>
      </c>
      <c r="DV4">
        <f>((0/9)*100)</f>
        <v>0</v>
      </c>
      <c r="DW4">
        <f>((6/9)*100)</f>
        <v>66.666666666666657</v>
      </c>
      <c r="DX4">
        <f>((3/9)*100)</f>
        <v>33.333333333333329</v>
      </c>
      <c r="DY4">
        <f>((8/12)*100)</f>
        <v>66.666666666666657</v>
      </c>
      <c r="DZ4">
        <f>((0/12)*100)</f>
        <v>0</v>
      </c>
      <c r="EA4">
        <f>((3/12)*100)</f>
        <v>25</v>
      </c>
    </row>
    <row r="5" spans="1:131" x14ac:dyDescent="0.25">
      <c r="A5">
        <v>170.535066</v>
      </c>
      <c r="B5">
        <v>6.088069</v>
      </c>
      <c r="C5">
        <v>158.558987</v>
      </c>
      <c r="D5">
        <v>8.0464880000000001</v>
      </c>
      <c r="E5">
        <v>171.04082600000001</v>
      </c>
      <c r="F5">
        <v>5.1718820000000001</v>
      </c>
      <c r="G5">
        <v>176.27591100000001</v>
      </c>
      <c r="H5">
        <v>8.0398049999999994</v>
      </c>
      <c r="K5">
        <f>(13/200)</f>
        <v>6.5000000000000002E-2</v>
      </c>
      <c r="L5">
        <f>(16/200)</f>
        <v>0.08</v>
      </c>
      <c r="M5">
        <f>(14/200)</f>
        <v>7.0000000000000007E-2</v>
      </c>
      <c r="N5">
        <f>(16/200)</f>
        <v>0.08</v>
      </c>
      <c r="P5">
        <f>(10/200)</f>
        <v>0.05</v>
      </c>
      <c r="Q5">
        <f>(12/200)</f>
        <v>0.06</v>
      </c>
      <c r="R5">
        <f>(12/200)</f>
        <v>0.06</v>
      </c>
      <c r="S5">
        <f>(10/200)</f>
        <v>0.05</v>
      </c>
      <c r="U5">
        <f>0.065+0.05</f>
        <v>0.115</v>
      </c>
      <c r="V5">
        <f>0.08+0.06</f>
        <v>0.14000000000000001</v>
      </c>
      <c r="W5">
        <f>0.07+0.06</f>
        <v>0.13</v>
      </c>
      <c r="X5">
        <f>0.08+0.05</f>
        <v>0.13</v>
      </c>
      <c r="Z5">
        <f>SQRT((ABS($A$6-$A$5)^2+(ABS($B$6-$B$5)^2)))</f>
        <v>16.627025178975714</v>
      </c>
      <c r="AA5">
        <f>SQRT((ABS($C$6-$C$5)^2+(ABS($D$6-$D$5)^2)))</f>
        <v>27.979402963051168</v>
      </c>
      <c r="AB5">
        <f>SQRT((ABS($E$6-$E$5)^2+(ABS($F$6-$F$5)^2)))</f>
        <v>17.565195121302921</v>
      </c>
      <c r="AC5">
        <f>SQRT((ABS($G$6-$G$5)^2+(ABS($H$6-$H$5)^2)))</f>
        <v>20.044679992266985</v>
      </c>
      <c r="AJ5">
        <f>1/0.115</f>
        <v>8.695652173913043</v>
      </c>
      <c r="AK5">
        <f>1/0.14</f>
        <v>7.1428571428571423</v>
      </c>
      <c r="AL5">
        <f>1/0.13</f>
        <v>7.6923076923076916</v>
      </c>
      <c r="AM5">
        <f>1/0.13</f>
        <v>7.6923076923076916</v>
      </c>
      <c r="AO5">
        <f t="shared" si="0"/>
        <v>144.58282764326708</v>
      </c>
      <c r="AP5">
        <f t="shared" si="1"/>
        <v>199.85287830750832</v>
      </c>
      <c r="AQ5">
        <f t="shared" si="2"/>
        <v>135.11688554848399</v>
      </c>
      <c r="AR5">
        <f t="shared" si="3"/>
        <v>154.18984609436143</v>
      </c>
      <c r="AT5" t="s">
        <v>311</v>
      </c>
      <c r="AV5">
        <f>((0.065/0.115)*100)</f>
        <v>56.521739130434781</v>
      </c>
      <c r="AW5">
        <f>((0.08/0.14)*100)</f>
        <v>57.142857142857139</v>
      </c>
      <c r="AX5">
        <f>((0.07/0.13)*100)</f>
        <v>53.846153846153854</v>
      </c>
      <c r="AY5">
        <f>((0.08/0.13)*100)</f>
        <v>61.53846153846154</v>
      </c>
      <c r="BA5">
        <f>((0.05/0.115)*100)</f>
        <v>43.478260869565219</v>
      </c>
      <c r="BB5">
        <f>((0.06/0.14)*100)</f>
        <v>42.857142857142847</v>
      </c>
      <c r="BC5">
        <f>((0.06/0.13)*100)</f>
        <v>46.153846153846153</v>
      </c>
      <c r="BD5">
        <f>((0.05/0.13)*100)</f>
        <v>38.461538461538467</v>
      </c>
      <c r="BF5">
        <f>ABS($B$5-$D$5)</f>
        <v>1.9584190000000001</v>
      </c>
      <c r="BG5">
        <f>ABS($F$5-$H$5)</f>
        <v>2.8679229999999993</v>
      </c>
      <c r="BL5">
        <f>SQRT((ABS($A$5-$E$5)^2+(ABS($B$5-$F$5)^2)))</f>
        <v>1.0465141167557221</v>
      </c>
      <c r="BM5">
        <f>SQRT((ABS($C$5-$G$6)^2+(ABS($D$5-$H$6)^2)))</f>
        <v>2.3411147931831584</v>
      </c>
      <c r="BO5">
        <f>SQRT((ABS($A$5-$G$5)^2+(ABS($B$5-$H$5)^2)))</f>
        <v>6.0635447328869505</v>
      </c>
      <c r="BP5">
        <f>SQRT((ABS($C$5-$E$6)^2+(ABS($D$5-$F$6)^2)))</f>
        <v>5.726963845134426</v>
      </c>
      <c r="BR5">
        <f>DEGREES(ACOS((15.1372276377958^2+17.5651951213029^2-4.00588576297751^2)/(2*15.1372276377958*17.5651951213029)))</f>
        <v>11.213576617967419</v>
      </c>
      <c r="BS5">
        <f>DEGREES(ACOS((5.96917894614946^2+20.044679992267^2-15.1372276377958^2)/(2*5.96917894614946*20.044679992267)))</f>
        <v>29.496098188972148</v>
      </c>
      <c r="BU5">
        <v>13</v>
      </c>
      <c r="BV5">
        <v>5</v>
      </c>
      <c r="BW5">
        <v>2</v>
      </c>
      <c r="BX5">
        <v>8</v>
      </c>
      <c r="BY5">
        <v>16</v>
      </c>
      <c r="BZ5">
        <v>8</v>
      </c>
      <c r="CA5">
        <v>8</v>
      </c>
      <c r="CB5">
        <v>5</v>
      </c>
      <c r="CC5">
        <v>14</v>
      </c>
      <c r="CD5">
        <v>2</v>
      </c>
      <c r="CE5">
        <v>8</v>
      </c>
      <c r="CF5">
        <v>10</v>
      </c>
      <c r="CG5">
        <v>16</v>
      </c>
      <c r="CH5">
        <v>8</v>
      </c>
      <c r="CI5">
        <v>4</v>
      </c>
      <c r="CJ5">
        <v>10</v>
      </c>
      <c r="CL5">
        <v>10</v>
      </c>
      <c r="CM5">
        <v>1</v>
      </c>
      <c r="CN5">
        <v>1</v>
      </c>
      <c r="CO5">
        <v>5</v>
      </c>
      <c r="CP5">
        <v>12</v>
      </c>
      <c r="CQ5">
        <v>4</v>
      </c>
      <c r="CR5">
        <v>6</v>
      </c>
      <c r="CS5">
        <v>0</v>
      </c>
      <c r="CT5">
        <v>12</v>
      </c>
      <c r="CU5">
        <v>1</v>
      </c>
      <c r="CV5">
        <v>6</v>
      </c>
      <c r="CW5">
        <v>6</v>
      </c>
      <c r="CX5">
        <v>10</v>
      </c>
      <c r="CY5">
        <v>5</v>
      </c>
      <c r="CZ5">
        <v>0</v>
      </c>
      <c r="DA5">
        <v>6</v>
      </c>
      <c r="DC5">
        <f>((5/13)*100)</f>
        <v>38.461538461538467</v>
      </c>
      <c r="DD5">
        <f>((2/13)*100)</f>
        <v>15.384615384615385</v>
      </c>
      <c r="DE5">
        <f>((8/13)*100)</f>
        <v>61.53846153846154</v>
      </c>
      <c r="DF5">
        <f>((8/16)*100)</f>
        <v>50</v>
      </c>
      <c r="DG5">
        <f>((8/16)*100)</f>
        <v>50</v>
      </c>
      <c r="DH5">
        <f>((5/16)*100)</f>
        <v>31.25</v>
      </c>
      <c r="DI5">
        <f>((2/14)*100)</f>
        <v>14.285714285714285</v>
      </c>
      <c r="DJ5">
        <f>((8/14)*100)</f>
        <v>57.142857142857139</v>
      </c>
      <c r="DK5">
        <f>((10/14)*100)</f>
        <v>71.428571428571431</v>
      </c>
      <c r="DL5">
        <f>((8/16)*100)</f>
        <v>50</v>
      </c>
      <c r="DM5">
        <f>((4/16)*100)</f>
        <v>25</v>
      </c>
      <c r="DN5">
        <f>((10/16)*100)</f>
        <v>62.5</v>
      </c>
      <c r="DP5">
        <f>((1/10)*100)</f>
        <v>10</v>
      </c>
      <c r="DQ5">
        <f>((1/10)*100)</f>
        <v>10</v>
      </c>
      <c r="DR5">
        <f>((5/10)*100)</f>
        <v>50</v>
      </c>
      <c r="DS5">
        <f>((4/12)*100)</f>
        <v>33.333333333333329</v>
      </c>
      <c r="DT5">
        <f>((6/12)*100)</f>
        <v>50</v>
      </c>
      <c r="DU5">
        <f>((0/12)*100)</f>
        <v>0</v>
      </c>
      <c r="DV5">
        <f>((1/12)*100)</f>
        <v>8.3333333333333321</v>
      </c>
      <c r="DW5">
        <f>((6/12)*100)</f>
        <v>50</v>
      </c>
      <c r="DX5">
        <f>((6/12)*100)</f>
        <v>50</v>
      </c>
      <c r="DY5">
        <f>((5/10)*100)</f>
        <v>50</v>
      </c>
      <c r="DZ5">
        <f>((0/10)*100)</f>
        <v>0</v>
      </c>
      <c r="EA5">
        <f>((6/10)*100)</f>
        <v>60</v>
      </c>
    </row>
    <row r="6" spans="1:131" x14ac:dyDescent="0.25">
      <c r="A6">
        <v>153.91112800000002</v>
      </c>
      <c r="B6">
        <v>6.4084620000000001</v>
      </c>
      <c r="C6">
        <v>130.58041600000001</v>
      </c>
      <c r="D6">
        <v>7.8307219999999997</v>
      </c>
      <c r="E6">
        <v>153.47718800000001</v>
      </c>
      <c r="F6">
        <v>5.4057620000000002</v>
      </c>
      <c r="G6">
        <v>156.233093</v>
      </c>
      <c r="H6">
        <v>8.3130129999999998</v>
      </c>
      <c r="K6">
        <f>(18/200)</f>
        <v>0.09</v>
      </c>
      <c r="L6">
        <f>(15/200)</f>
        <v>7.4999999999999997E-2</v>
      </c>
      <c r="M6">
        <f>(15/200)</f>
        <v>7.4999999999999997E-2</v>
      </c>
      <c r="N6">
        <f>(15/200)</f>
        <v>7.4999999999999997E-2</v>
      </c>
      <c r="P6">
        <f>(12/200)</f>
        <v>0.06</v>
      </c>
      <c r="Q6">
        <f>(10/200)</f>
        <v>0.05</v>
      </c>
      <c r="R6">
        <f>(11/200)</f>
        <v>5.5E-2</v>
      </c>
      <c r="S6">
        <f>(11/200)</f>
        <v>5.5E-2</v>
      </c>
      <c r="U6">
        <f>0.09+0.06</f>
        <v>0.15</v>
      </c>
      <c r="V6">
        <f>0.075+0.05</f>
        <v>0.125</v>
      </c>
      <c r="W6">
        <f>0.075+0.055</f>
        <v>0.13</v>
      </c>
      <c r="X6">
        <f>0.075+0.055</f>
        <v>0.13</v>
      </c>
      <c r="Z6">
        <f>SQRT((ABS($A$7-$A$6)^2+(ABS($B$7-$B$6)^2)))</f>
        <v>32.418112640668447</v>
      </c>
      <c r="AA6">
        <f>SQRT((ABS($C$7-$C$6)^2+(ABS($D$7-$D$6)^2)))</f>
        <v>27.162004171639555</v>
      </c>
      <c r="AB6">
        <f>SQRT((ABS($E$7-$E$6)^2+(ABS($F$7-$F$6)^2)))</f>
        <v>31.270910688180738</v>
      </c>
      <c r="AC6">
        <f>SQRT((ABS($G$7-$G$6)^2+(ABS($H$7-$H$6)^2)))</f>
        <v>29.50757895199677</v>
      </c>
      <c r="AJ6">
        <f>1/0.15</f>
        <v>6.666666666666667</v>
      </c>
      <c r="AK6">
        <f>1/0.125</f>
        <v>8</v>
      </c>
      <c r="AL6">
        <f>1/0.13</f>
        <v>7.6923076923076916</v>
      </c>
      <c r="AM6">
        <f>1/0.13</f>
        <v>7.6923076923076916</v>
      </c>
      <c r="AO6">
        <f t="shared" si="0"/>
        <v>216.12075093778967</v>
      </c>
      <c r="AP6">
        <f t="shared" si="1"/>
        <v>217.29603337311644</v>
      </c>
      <c r="AQ6">
        <f t="shared" si="2"/>
        <v>240.54546683215952</v>
      </c>
      <c r="AR6">
        <f t="shared" si="3"/>
        <v>226.98137655382129</v>
      </c>
      <c r="AT6">
        <f>SUM(U:X)</f>
        <v>46.574999999999925</v>
      </c>
      <c r="AV6">
        <f>((0.09/0.15)*100)</f>
        <v>60</v>
      </c>
      <c r="AW6">
        <f>((0.075/0.125)*100)</f>
        <v>60</v>
      </c>
      <c r="AX6">
        <f>((0.075/0.13)*100)</f>
        <v>57.692307692307686</v>
      </c>
      <c r="AY6">
        <f>((0.075/0.13)*100)</f>
        <v>57.692307692307686</v>
      </c>
      <c r="BA6">
        <f>((0.06/0.15)*100)</f>
        <v>40</v>
      </c>
      <c r="BB6">
        <f>((0.05/0.125)*100)</f>
        <v>40</v>
      </c>
      <c r="BC6">
        <f>((0.055/0.13)*100)</f>
        <v>42.307692307692307</v>
      </c>
      <c r="BD6">
        <f>((0.055/0.13)*100)</f>
        <v>42.307692307692307</v>
      </c>
      <c r="BF6">
        <f>ABS($B$6-$D$6)</f>
        <v>1.4222599999999996</v>
      </c>
      <c r="BG6">
        <f>ABS($F$6-$H$6)</f>
        <v>2.9072509999999996</v>
      </c>
      <c r="BL6">
        <f>SQRT((ABS($A$6-$E$6)^2+(ABS($B$6-$F$6)^2)))</f>
        <v>1.0925709192542175</v>
      </c>
      <c r="BM6">
        <f>SQRT((ABS($C$6-$G$7)^2+(ABS($D$6-$H$7)^2)))</f>
        <v>4.0640940677009398</v>
      </c>
      <c r="BO6">
        <f>SQRT((ABS($A$6-$G$6)^2+(ABS($B$6-$H$6)^2)))</f>
        <v>3.0031376879566967</v>
      </c>
      <c r="BP6">
        <f>SQRT((ABS($C$6-$E$7)^2+(ABS($D$6-$F$7)^2)))</f>
        <v>8.5025262813298088</v>
      </c>
      <c r="BR6">
        <f>DEGREES(ACOS((27.0010137021915^2+31.2709106881808^2-5.34972801112749^2)/(2*27.0010137021915*31.2709106881808)))</f>
        <v>6.3583170185991182</v>
      </c>
      <c r="BS6">
        <f>DEGREES(ACOS((4.00588576297751^2+29.5075789519968^2-27.0010137021915^2)/(2*4.00588576297751*29.5075789519968)))</f>
        <v>48.16227645438525</v>
      </c>
      <c r="BU6">
        <v>18</v>
      </c>
      <c r="BV6">
        <v>8</v>
      </c>
      <c r="BW6">
        <v>7</v>
      </c>
      <c r="BX6">
        <v>11</v>
      </c>
      <c r="BY6">
        <v>15</v>
      </c>
      <c r="BZ6">
        <v>7</v>
      </c>
      <c r="CA6">
        <v>8</v>
      </c>
      <c r="CB6">
        <v>6</v>
      </c>
      <c r="CC6">
        <v>15</v>
      </c>
      <c r="CD6">
        <v>7</v>
      </c>
      <c r="CE6">
        <v>8</v>
      </c>
      <c r="CF6">
        <v>11</v>
      </c>
      <c r="CG6">
        <v>15</v>
      </c>
      <c r="CH6">
        <v>11</v>
      </c>
      <c r="CI6">
        <v>5</v>
      </c>
      <c r="CJ6">
        <v>11</v>
      </c>
      <c r="CL6">
        <v>12</v>
      </c>
      <c r="CM6">
        <v>4</v>
      </c>
      <c r="CN6">
        <v>0</v>
      </c>
      <c r="CO6">
        <v>4</v>
      </c>
      <c r="CP6">
        <v>10</v>
      </c>
      <c r="CQ6">
        <v>0</v>
      </c>
      <c r="CR6">
        <v>3</v>
      </c>
      <c r="CS6">
        <v>0</v>
      </c>
      <c r="CT6">
        <v>11</v>
      </c>
      <c r="CU6">
        <v>0</v>
      </c>
      <c r="CV6">
        <v>3</v>
      </c>
      <c r="CW6">
        <v>7</v>
      </c>
      <c r="CX6">
        <v>11</v>
      </c>
      <c r="CY6">
        <v>4</v>
      </c>
      <c r="CZ6">
        <v>0</v>
      </c>
      <c r="DA6">
        <v>7</v>
      </c>
      <c r="DC6">
        <f>((8/18)*100)</f>
        <v>44.444444444444443</v>
      </c>
      <c r="DD6">
        <f>((7/18)*100)</f>
        <v>38.888888888888893</v>
      </c>
      <c r="DE6">
        <f>((11/18)*100)</f>
        <v>61.111111111111114</v>
      </c>
      <c r="DF6">
        <f>((7/15)*100)</f>
        <v>46.666666666666664</v>
      </c>
      <c r="DG6">
        <f>((8/15)*100)</f>
        <v>53.333333333333336</v>
      </c>
      <c r="DH6">
        <f>((6/15)*100)</f>
        <v>40</v>
      </c>
      <c r="DI6">
        <f>((7/15)*100)</f>
        <v>46.666666666666664</v>
      </c>
      <c r="DJ6">
        <f>((8/15)*100)</f>
        <v>53.333333333333336</v>
      </c>
      <c r="DK6">
        <f>((11/15)*100)</f>
        <v>73.333333333333329</v>
      </c>
      <c r="DL6">
        <f>((11/15)*100)</f>
        <v>73.333333333333329</v>
      </c>
      <c r="DM6">
        <f>((5/15)*100)</f>
        <v>33.333333333333329</v>
      </c>
      <c r="DN6">
        <f>((11/15)*100)</f>
        <v>73.333333333333329</v>
      </c>
      <c r="DP6">
        <f>((4/12)*100)</f>
        <v>33.333333333333329</v>
      </c>
      <c r="DQ6">
        <f>((0/12)*100)</f>
        <v>0</v>
      </c>
      <c r="DR6">
        <f>((4/12)*100)</f>
        <v>33.333333333333329</v>
      </c>
      <c r="DS6">
        <f>((0/10)*100)</f>
        <v>0</v>
      </c>
      <c r="DT6">
        <f>((3/10)*100)</f>
        <v>30</v>
      </c>
      <c r="DU6">
        <f>((0/10)*100)</f>
        <v>0</v>
      </c>
      <c r="DV6">
        <f>((0/11)*100)</f>
        <v>0</v>
      </c>
      <c r="DW6">
        <f>((3/11)*100)</f>
        <v>27.27272727272727</v>
      </c>
      <c r="DX6">
        <f>((7/11)*100)</f>
        <v>63.636363636363633</v>
      </c>
      <c r="DY6">
        <f>((4/11)*100)</f>
        <v>36.363636363636367</v>
      </c>
      <c r="DZ6">
        <f>((0/11)*100)</f>
        <v>0</v>
      </c>
      <c r="EA6">
        <f>((7/11)*100)</f>
        <v>63.636363636363633</v>
      </c>
    </row>
    <row r="7" spans="1:131" x14ac:dyDescent="0.25">
      <c r="A7">
        <v>121.493143</v>
      </c>
      <c r="B7">
        <v>6.4994329999999998</v>
      </c>
      <c r="C7">
        <v>103.487166</v>
      </c>
      <c r="D7">
        <v>9.7621140000000004</v>
      </c>
      <c r="E7">
        <v>122.21876400000001</v>
      </c>
      <c r="F7">
        <v>6.2893819999999998</v>
      </c>
      <c r="G7">
        <v>126.73747500000002</v>
      </c>
      <c r="H7">
        <v>9.1530930000000001</v>
      </c>
      <c r="K7">
        <f>(15/200)</f>
        <v>7.4999999999999997E-2</v>
      </c>
      <c r="L7">
        <f>(14/200)</f>
        <v>7.0000000000000007E-2</v>
      </c>
      <c r="M7">
        <f>(13/200)</f>
        <v>6.5000000000000002E-2</v>
      </c>
      <c r="N7">
        <f>(15/200)</f>
        <v>7.4999999999999997E-2</v>
      </c>
      <c r="P7">
        <f>(8/200)</f>
        <v>0.04</v>
      </c>
      <c r="Q7">
        <f>(10/200)</f>
        <v>0.05</v>
      </c>
      <c r="R7">
        <f>(9/200)</f>
        <v>4.4999999999999998E-2</v>
      </c>
      <c r="S7">
        <f>(9/200)</f>
        <v>4.4999999999999998E-2</v>
      </c>
      <c r="U7">
        <f>0.075+0.04</f>
        <v>0.11499999999999999</v>
      </c>
      <c r="V7">
        <f>0.07+0.05</f>
        <v>0.12000000000000001</v>
      </c>
      <c r="W7">
        <f>0.065+0.045</f>
        <v>0.11</v>
      </c>
      <c r="X7">
        <f>0.075+0.045</f>
        <v>0.12</v>
      </c>
      <c r="Z7">
        <f>SQRT((ABS($A$8-$A$7)^2+(ABS($B$8-$B$7)^2)))</f>
        <v>25.125732807368802</v>
      </c>
      <c r="AA7">
        <f>SQRT((ABS($C$8-$C$7)^2+(ABS($D$8-$D$7)^2)))</f>
        <v>23.890923608813281</v>
      </c>
      <c r="AB7">
        <f>SQRT((ABS($E$8-$E$7)^2+(ABS($F$8-$F$7)^2)))</f>
        <v>25.725183148383394</v>
      </c>
      <c r="AC7">
        <f>SQRT((ABS($G$8-$G$7)^2+(ABS($H$8-$H$7)^2)))</f>
        <v>28.015633560942106</v>
      </c>
      <c r="AJ7">
        <f>1/0.115</f>
        <v>8.695652173913043</v>
      </c>
      <c r="AK7">
        <f>1/0.12</f>
        <v>8.3333333333333339</v>
      </c>
      <c r="AL7">
        <f>1/0.11</f>
        <v>9.0909090909090917</v>
      </c>
      <c r="AM7">
        <f>1/0.12</f>
        <v>8.3333333333333339</v>
      </c>
      <c r="AO7">
        <f t="shared" si="0"/>
        <v>218.48463310755483</v>
      </c>
      <c r="AP7">
        <f t="shared" si="1"/>
        <v>199.09103007344399</v>
      </c>
      <c r="AQ7">
        <f t="shared" si="2"/>
        <v>233.86530134893994</v>
      </c>
      <c r="AR7">
        <f t="shared" si="3"/>
        <v>233.46361300785088</v>
      </c>
      <c r="AV7">
        <f>((0.075/0.115)*100)</f>
        <v>65.217391304347814</v>
      </c>
      <c r="AW7">
        <f>((0.07/0.12)*100)</f>
        <v>58.333333333333336</v>
      </c>
      <c r="AX7">
        <f>((0.065/0.11)*100)</f>
        <v>59.090909090909093</v>
      </c>
      <c r="AY7">
        <f>((0.075/0.12)*100)</f>
        <v>62.5</v>
      </c>
      <c r="BA7">
        <f>((0.04/0.115)*100)</f>
        <v>34.782608695652172</v>
      </c>
      <c r="BB7">
        <f>((0.05/0.12)*100)</f>
        <v>41.666666666666671</v>
      </c>
      <c r="BC7">
        <f>((0.045/0.11)*100)</f>
        <v>40.909090909090907</v>
      </c>
      <c r="BD7">
        <f>((0.045/0.12)*100)</f>
        <v>37.5</v>
      </c>
      <c r="BF7">
        <f>ABS($B$7-$D$7)</f>
        <v>3.2626810000000006</v>
      </c>
      <c r="BG7">
        <f>ABS($F$7-$H$7)</f>
        <v>2.8637110000000003</v>
      </c>
      <c r="BL7">
        <f>SQRT((ABS($A$7-$E$7)^2+(ABS($B$7-$F$7)^2)))</f>
        <v>0.75541197914913005</v>
      </c>
      <c r="BM7">
        <f>SQRT((ABS($C$7-$G$8)^2+(ABS($D$7-$H$8)^2)))</f>
        <v>4.786155514302993</v>
      </c>
      <c r="BO7">
        <f>SQRT((ABS($A$7-$G$7)^2+(ABS($B$7-$H$7)^2)))</f>
        <v>5.8774934727164228</v>
      </c>
      <c r="BP7">
        <f>SQRT((ABS($C$7-$E$8)^2+(ABS($D$7-$F$8)^2)))</f>
        <v>7.6150418859444837</v>
      </c>
      <c r="BR7">
        <f>DEGREES(ACOS((23.8343833850423^2+25.7251831483834^2-4.35163936024506^2)/(2*23.8343833850423*25.7251831483834)))</f>
        <v>9.0785116556083576</v>
      </c>
      <c r="BS7">
        <f>DEGREES(ACOS((5.34972801112749^2+28.0156335609421^2-23.8343833850423^2)/(2*5.34972801112749*28.0156335609421)))</f>
        <v>35.041639030402976</v>
      </c>
      <c r="BU7">
        <v>15</v>
      </c>
      <c r="BV7">
        <v>7</v>
      </c>
      <c r="BW7">
        <v>6</v>
      </c>
      <c r="BX7">
        <v>10</v>
      </c>
      <c r="BY7">
        <v>14</v>
      </c>
      <c r="BZ7">
        <v>9</v>
      </c>
      <c r="CA7">
        <v>5</v>
      </c>
      <c r="CB7">
        <v>4</v>
      </c>
      <c r="CC7">
        <v>13</v>
      </c>
      <c r="CD7">
        <v>6</v>
      </c>
      <c r="CE7">
        <v>5</v>
      </c>
      <c r="CF7">
        <v>11</v>
      </c>
      <c r="CG7">
        <v>15</v>
      </c>
      <c r="CH7">
        <v>10</v>
      </c>
      <c r="CI7">
        <v>5</v>
      </c>
      <c r="CJ7">
        <v>11</v>
      </c>
      <c r="CL7">
        <v>8</v>
      </c>
      <c r="CM7">
        <v>0</v>
      </c>
      <c r="CN7">
        <v>0</v>
      </c>
      <c r="CO7">
        <v>4</v>
      </c>
      <c r="CP7">
        <v>10</v>
      </c>
      <c r="CQ7">
        <v>2</v>
      </c>
      <c r="CR7">
        <v>2</v>
      </c>
      <c r="CS7">
        <v>0</v>
      </c>
      <c r="CT7">
        <v>9</v>
      </c>
      <c r="CU7">
        <v>0</v>
      </c>
      <c r="CV7">
        <v>2</v>
      </c>
      <c r="CW7">
        <v>5</v>
      </c>
      <c r="CX7">
        <v>9</v>
      </c>
      <c r="CY7">
        <v>4</v>
      </c>
      <c r="CZ7">
        <v>0</v>
      </c>
      <c r="DA7">
        <v>5</v>
      </c>
      <c r="DC7">
        <f>((7/15)*100)</f>
        <v>46.666666666666664</v>
      </c>
      <c r="DD7">
        <f>((6/15)*100)</f>
        <v>40</v>
      </c>
      <c r="DE7">
        <f>((10/15)*100)</f>
        <v>66.666666666666657</v>
      </c>
      <c r="DF7">
        <f>((9/14)*100)</f>
        <v>64.285714285714292</v>
      </c>
      <c r="DG7">
        <f>((5/14)*100)</f>
        <v>35.714285714285715</v>
      </c>
      <c r="DH7">
        <f>((4/14)*100)</f>
        <v>28.571428571428569</v>
      </c>
      <c r="DI7">
        <f>((6/13)*100)</f>
        <v>46.153846153846153</v>
      </c>
      <c r="DJ7">
        <f>((5/13)*100)</f>
        <v>38.461538461538467</v>
      </c>
      <c r="DK7">
        <f>((11/13)*100)</f>
        <v>84.615384615384613</v>
      </c>
      <c r="DL7">
        <f>((10/15)*100)</f>
        <v>66.666666666666657</v>
      </c>
      <c r="DM7">
        <f>((5/15)*100)</f>
        <v>33.333333333333329</v>
      </c>
      <c r="DN7">
        <f>((11/15)*100)</f>
        <v>73.333333333333329</v>
      </c>
      <c r="DP7">
        <f>((0/8)*100)</f>
        <v>0</v>
      </c>
      <c r="DQ7">
        <f>((0/8)*100)</f>
        <v>0</v>
      </c>
      <c r="DR7">
        <f>((4/8)*100)</f>
        <v>50</v>
      </c>
      <c r="DS7">
        <f>((2/10)*100)</f>
        <v>20</v>
      </c>
      <c r="DT7">
        <f>((2/10)*100)</f>
        <v>20</v>
      </c>
      <c r="DU7">
        <f>((0/10)*100)</f>
        <v>0</v>
      </c>
      <c r="DV7">
        <f>((0/9)*100)</f>
        <v>0</v>
      </c>
      <c r="DW7">
        <f>((2/9)*100)</f>
        <v>22.222222222222221</v>
      </c>
      <c r="DX7">
        <f>((5/9)*100)</f>
        <v>55.555555555555557</v>
      </c>
      <c r="DY7">
        <f>((4/9)*100)</f>
        <v>44.444444444444443</v>
      </c>
      <c r="DZ7">
        <f>((0/9)*100)</f>
        <v>0</v>
      </c>
      <c r="EA7">
        <f>((5/9)*100)</f>
        <v>55.555555555555557</v>
      </c>
    </row>
    <row r="8" spans="1:131" x14ac:dyDescent="0.25">
      <c r="A8">
        <v>96.389435000000006</v>
      </c>
      <c r="B8">
        <v>7.5512379999999997</v>
      </c>
      <c r="C8">
        <v>79.598712000000006</v>
      </c>
      <c r="D8">
        <v>9.4186080000000008</v>
      </c>
      <c r="E8">
        <v>96.497526000000008</v>
      </c>
      <c r="F8">
        <v>6.739897</v>
      </c>
      <c r="G8">
        <v>98.752423000000007</v>
      </c>
      <c r="H8">
        <v>10.461752000000001</v>
      </c>
      <c r="K8">
        <f>(15/200)</f>
        <v>7.4999999999999997E-2</v>
      </c>
      <c r="L8">
        <f>(12/200)</f>
        <v>0.06</v>
      </c>
      <c r="M8">
        <f>(14/200)</f>
        <v>7.0000000000000007E-2</v>
      </c>
      <c r="N8">
        <f>(14/200)</f>
        <v>7.0000000000000007E-2</v>
      </c>
      <c r="P8">
        <f>(7/200)</f>
        <v>3.5000000000000003E-2</v>
      </c>
      <c r="Q8">
        <f>(9/200)</f>
        <v>4.4999999999999998E-2</v>
      </c>
      <c r="R8">
        <f>(10/200)</f>
        <v>0.05</v>
      </c>
      <c r="S8">
        <f>(10/200)</f>
        <v>0.05</v>
      </c>
      <c r="U8">
        <f>0.075+0.035</f>
        <v>0.11</v>
      </c>
      <c r="V8">
        <f>0.06+0.045</f>
        <v>0.105</v>
      </c>
      <c r="W8">
        <f>0.07+0.05</f>
        <v>0.12000000000000001</v>
      </c>
      <c r="X8">
        <f>0.07+0.05</f>
        <v>0.12000000000000001</v>
      </c>
      <c r="Z8">
        <f>SQRT((ABS($A$9-$A$8)^2+(ABS($B$9-$B$8)^2)))</f>
        <v>21.870094857803661</v>
      </c>
      <c r="AA8">
        <f>SQRT((ABS($C$9-$C$8)^2+(ABS($D$9-$D$8)^2)))</f>
        <v>19.929552587492267</v>
      </c>
      <c r="AB8">
        <f>SQRT((ABS($E$9-$E$8)^2+(ABS($F$9-$F$8)^2)))</f>
        <v>22.26428197197172</v>
      </c>
      <c r="AC8">
        <f>SQRT((ABS($G$9-$G$8)^2+(ABS($H$9-$H$8)^2)))</f>
        <v>23.089347890022065</v>
      </c>
      <c r="AJ8">
        <f>1/0.11</f>
        <v>9.0909090909090917</v>
      </c>
      <c r="AK8">
        <f>1/0.105</f>
        <v>9.5238095238095237</v>
      </c>
      <c r="AL8">
        <f>1/0.12</f>
        <v>8.3333333333333339</v>
      </c>
      <c r="AM8">
        <f>1/0.12</f>
        <v>8.3333333333333339</v>
      </c>
      <c r="AO8">
        <f t="shared" si="0"/>
        <v>198.81904416185145</v>
      </c>
      <c r="AP8">
        <f t="shared" si="1"/>
        <v>189.80526273802161</v>
      </c>
      <c r="AQ8">
        <f t="shared" si="2"/>
        <v>185.53568309976433</v>
      </c>
      <c r="AR8">
        <f t="shared" si="3"/>
        <v>192.41123241685054</v>
      </c>
      <c r="AV8">
        <f>((0.075/0.11)*100)</f>
        <v>68.181818181818173</v>
      </c>
      <c r="AW8">
        <f>((0.06/0.105)*100)</f>
        <v>57.142857142857139</v>
      </c>
      <c r="AX8">
        <f>((0.07/0.12)*100)</f>
        <v>58.333333333333336</v>
      </c>
      <c r="AY8">
        <f>((0.07/0.12)*100)</f>
        <v>58.333333333333336</v>
      </c>
      <c r="BA8">
        <f>((0.035/0.11)*100)</f>
        <v>31.818181818181824</v>
      </c>
      <c r="BB8">
        <f>((0.045/0.105)*100)</f>
        <v>42.857142857142854</v>
      </c>
      <c r="BC8">
        <f>((0.05/0.12)*100)</f>
        <v>41.666666666666671</v>
      </c>
      <c r="BD8">
        <f>((0.05/0.12)*100)</f>
        <v>41.666666666666671</v>
      </c>
      <c r="BF8">
        <f>ABS($B$8-$D$8)</f>
        <v>1.8673700000000011</v>
      </c>
      <c r="BG8">
        <f>ABS($F$8-$H$8)</f>
        <v>3.7218550000000006</v>
      </c>
      <c r="BL8">
        <f>SQRT((ABS($A$8-$E$8)^2+(ABS($B$8-$F$8)^2)))</f>
        <v>0.81850954946292453</v>
      </c>
      <c r="BM8">
        <f>SQRT((ABS($C$8-$G$9)^2+(ABS($D$8-$H$9)^2)))</f>
        <v>4.0640487505448357</v>
      </c>
      <c r="BO8">
        <f>SQRT((ABS($A$8-$G$8)^2+(ABS($B$8-$H$8)^2)))</f>
        <v>3.7489737305481365</v>
      </c>
      <c r="BP8">
        <f>SQRT((ABS($C$8-$E$9)^2+(ABS($D$8-$F$9)^2)))</f>
        <v>5.8090009765139454</v>
      </c>
      <c r="BR8">
        <f>DEGREES(ACOS((21.1590827718269^2+22.2642819719717^2-3.54924390340605^2)/(2*21.1590827718269*22.2642819719717)))</f>
        <v>8.9124321287037311</v>
      </c>
      <c r="BS8">
        <f>DEGREES(ACOS((4.35163936024506^2+23.0893478900221^2-21.1590827718269^2)/(2*4.35163936024506*23.0893478900221)))</f>
        <v>58.717007199087135</v>
      </c>
      <c r="BU8">
        <v>15</v>
      </c>
      <c r="BV8">
        <v>9</v>
      </c>
      <c r="BW8">
        <v>5</v>
      </c>
      <c r="BX8">
        <v>7</v>
      </c>
      <c r="BY8">
        <v>12</v>
      </c>
      <c r="BZ8">
        <v>7</v>
      </c>
      <c r="CA8">
        <v>6</v>
      </c>
      <c r="CB8">
        <v>4</v>
      </c>
      <c r="CC8">
        <v>14</v>
      </c>
      <c r="CD8">
        <v>6</v>
      </c>
      <c r="CE8">
        <v>6</v>
      </c>
      <c r="CF8">
        <v>12</v>
      </c>
      <c r="CG8">
        <v>14</v>
      </c>
      <c r="CH8">
        <v>7</v>
      </c>
      <c r="CI8">
        <v>5</v>
      </c>
      <c r="CJ8">
        <v>12</v>
      </c>
      <c r="CL8">
        <v>7</v>
      </c>
      <c r="CM8">
        <v>2</v>
      </c>
      <c r="CN8">
        <v>0</v>
      </c>
      <c r="CO8">
        <v>2</v>
      </c>
      <c r="CP8">
        <v>9</v>
      </c>
      <c r="CQ8">
        <v>3</v>
      </c>
      <c r="CR8">
        <v>1</v>
      </c>
      <c r="CS8">
        <v>0</v>
      </c>
      <c r="CT8">
        <v>10</v>
      </c>
      <c r="CU8">
        <v>0</v>
      </c>
      <c r="CV8">
        <v>1</v>
      </c>
      <c r="CW8">
        <v>8</v>
      </c>
      <c r="CX8">
        <v>10</v>
      </c>
      <c r="CY8">
        <v>2</v>
      </c>
      <c r="CZ8">
        <v>0</v>
      </c>
      <c r="DA8">
        <v>8</v>
      </c>
      <c r="DC8">
        <f>((9/15)*100)</f>
        <v>60</v>
      </c>
      <c r="DD8">
        <f>((5/15)*100)</f>
        <v>33.333333333333329</v>
      </c>
      <c r="DE8">
        <f>((7/15)*100)</f>
        <v>46.666666666666664</v>
      </c>
      <c r="DF8">
        <f>((7/12)*100)</f>
        <v>58.333333333333336</v>
      </c>
      <c r="DG8">
        <f>((6/12)*100)</f>
        <v>50</v>
      </c>
      <c r="DH8">
        <f>((4/12)*100)</f>
        <v>33.333333333333329</v>
      </c>
      <c r="DI8">
        <f>((6/14)*100)</f>
        <v>42.857142857142854</v>
      </c>
      <c r="DJ8">
        <f>((6/14)*100)</f>
        <v>42.857142857142854</v>
      </c>
      <c r="DK8">
        <f>((12/14)*100)</f>
        <v>85.714285714285708</v>
      </c>
      <c r="DL8">
        <f>((7/14)*100)</f>
        <v>50</v>
      </c>
      <c r="DM8">
        <f>((5/14)*100)</f>
        <v>35.714285714285715</v>
      </c>
      <c r="DN8">
        <f>((12/14)*100)</f>
        <v>85.714285714285708</v>
      </c>
      <c r="DP8">
        <f>((2/7)*100)</f>
        <v>28.571428571428569</v>
      </c>
      <c r="DQ8">
        <f>((0/7)*100)</f>
        <v>0</v>
      </c>
      <c r="DR8">
        <f>((2/7)*100)</f>
        <v>28.571428571428569</v>
      </c>
      <c r="DS8">
        <f>((3/9)*100)</f>
        <v>33.333333333333329</v>
      </c>
      <c r="DT8">
        <f>((1/9)*100)</f>
        <v>11.111111111111111</v>
      </c>
      <c r="DU8">
        <f>((0/9)*100)</f>
        <v>0</v>
      </c>
      <c r="DV8">
        <f>((0/10)*100)</f>
        <v>0</v>
      </c>
      <c r="DW8">
        <f>((1/10)*100)</f>
        <v>10</v>
      </c>
      <c r="DX8">
        <f>((8/10)*100)</f>
        <v>80</v>
      </c>
      <c r="DY8">
        <f>((2/10)*100)</f>
        <v>20</v>
      </c>
      <c r="DZ8">
        <f>((0/10)*100)</f>
        <v>0</v>
      </c>
      <c r="EA8">
        <f>((8/10)*100)</f>
        <v>80</v>
      </c>
    </row>
    <row r="9" spans="1:131" x14ac:dyDescent="0.25">
      <c r="A9">
        <v>74.519434000000004</v>
      </c>
      <c r="B9">
        <v>7.4871650000000001</v>
      </c>
      <c r="C9">
        <v>59.675140000000013</v>
      </c>
      <c r="D9">
        <v>8.9304020000000008</v>
      </c>
      <c r="E9">
        <v>74.23763000000001</v>
      </c>
      <c r="F9">
        <v>7.1818039999999996</v>
      </c>
      <c r="G9">
        <v>75.663094000000001</v>
      </c>
      <c r="H9">
        <v>10.432217</v>
      </c>
      <c r="K9">
        <f>(16/200)</f>
        <v>0.08</v>
      </c>
      <c r="L9">
        <f>(13/200)</f>
        <v>6.5000000000000002E-2</v>
      </c>
      <c r="M9">
        <f>(15/200)</f>
        <v>7.4999999999999997E-2</v>
      </c>
      <c r="N9">
        <f>(13/200)</f>
        <v>6.5000000000000002E-2</v>
      </c>
      <c r="P9">
        <f>(8/200)</f>
        <v>0.04</v>
      </c>
      <c r="Q9">
        <f>(11/200)</f>
        <v>5.5E-2</v>
      </c>
      <c r="R9">
        <f>(9/200)</f>
        <v>4.4999999999999998E-2</v>
      </c>
      <c r="S9">
        <f>(10/200)</f>
        <v>0.05</v>
      </c>
      <c r="U9">
        <f>0.08+0.04</f>
        <v>0.12</v>
      </c>
      <c r="V9">
        <f>0.065+0.055</f>
        <v>0.12</v>
      </c>
      <c r="W9">
        <f>0.075+0.045</f>
        <v>0.12</v>
      </c>
      <c r="X9">
        <f>0.065+0.05</f>
        <v>0.115</v>
      </c>
      <c r="Z9">
        <f>SQRT((ABS($A$10-$A$9)^2+(ABS($B$10-$B$9)^2)))</f>
        <v>23.327577247179349</v>
      </c>
      <c r="AA9">
        <f>SQRT((ABS($C$10-$C$9)^2+(ABS($D$10-$D$9)^2)))</f>
        <v>23.837474148032239</v>
      </c>
      <c r="AB9">
        <f>SQRT((ABS($E$10-$E$9)^2+(ABS($F$10-$F$9)^2)))</f>
        <v>22.900801056670943</v>
      </c>
      <c r="AC9">
        <f>SQRT((ABS($G$10-$G$9)^2+(ABS($H$10-$H$9)^2)))</f>
        <v>20.87579283673309</v>
      </c>
      <c r="AJ9">
        <f>1/0.12</f>
        <v>8.3333333333333339</v>
      </c>
      <c r="AK9">
        <f>1/0.12</f>
        <v>8.3333333333333339</v>
      </c>
      <c r="AL9">
        <f>1/0.12</f>
        <v>8.3333333333333339</v>
      </c>
      <c r="AM9">
        <f>1/0.115</f>
        <v>8.695652173913043</v>
      </c>
      <c r="AO9">
        <f t="shared" si="0"/>
        <v>194.3964770598279</v>
      </c>
      <c r="AP9">
        <f t="shared" si="1"/>
        <v>198.64561790026866</v>
      </c>
      <c r="AQ9">
        <f t="shared" si="2"/>
        <v>190.8400088055912</v>
      </c>
      <c r="AR9">
        <f t="shared" si="3"/>
        <v>181.52863336289644</v>
      </c>
      <c r="AV9">
        <f>((0.08/0.12)*100)</f>
        <v>66.666666666666671</v>
      </c>
      <c r="AW9">
        <f>((0.065/0.12)*100)</f>
        <v>54.166666666666671</v>
      </c>
      <c r="AX9">
        <f>((0.075/0.12)*100)</f>
        <v>62.5</v>
      </c>
      <c r="AY9">
        <f>((0.065/0.115)*100)</f>
        <v>56.521739130434781</v>
      </c>
      <c r="BA9">
        <f>((0.04/0.12)*100)</f>
        <v>33.333333333333336</v>
      </c>
      <c r="BB9">
        <f>((0.055/0.12)*100)</f>
        <v>45.833333333333336</v>
      </c>
      <c r="BC9">
        <f>((0.045/0.12)*100)</f>
        <v>37.5</v>
      </c>
      <c r="BD9">
        <f>((0.05/0.115)*100)</f>
        <v>43.478260869565219</v>
      </c>
      <c r="BF9">
        <f>ABS($B$9-$D$9)</f>
        <v>1.4432370000000008</v>
      </c>
      <c r="BG9">
        <f>ABS($F$9-$H$9)</f>
        <v>3.250413</v>
      </c>
      <c r="BL9">
        <f>SQRT((ABS($A$9-$E$9)^2+(ABS($B$9-$F$9)^2)))</f>
        <v>0.41552236370260126</v>
      </c>
      <c r="BM9">
        <f>SQRT((ABS($C$9-$G$10)^2+(ABS($D$9-$H$10)^2)))</f>
        <v>5.0589818846103833</v>
      </c>
      <c r="BO9">
        <f>SQRT((ABS($A$9-$G$9)^2+(ABS($B$9-$H$9)^2)))</f>
        <v>3.1593178818067664</v>
      </c>
      <c r="BP9">
        <f>SQRT((ABS($C$9-$E$10)^2+(ABS($D$9-$F$10)^2)))</f>
        <v>8.585159214922518</v>
      </c>
      <c r="BR9">
        <f>DEGREES(ACOS((19.6881615580159^2+22.9008010566709^2-4.81548691235778^2)/(2*19.6881615580159*22.9008010566709)))</f>
        <v>9.6909355570921054</v>
      </c>
      <c r="BS9">
        <f>DEGREES(ACOS((3.54924390340605^2+20.8757928367331^2-19.6881615580159^2)/(2*3.54924390340605*20.8757928367331)))</f>
        <v>65.788525108599984</v>
      </c>
      <c r="BU9">
        <v>16</v>
      </c>
      <c r="BV9">
        <v>7</v>
      </c>
      <c r="BW9">
        <v>7</v>
      </c>
      <c r="BX9">
        <v>7</v>
      </c>
      <c r="BY9">
        <v>13</v>
      </c>
      <c r="BZ9">
        <v>5</v>
      </c>
      <c r="CA9">
        <v>7</v>
      </c>
      <c r="CB9">
        <v>4</v>
      </c>
      <c r="CC9">
        <v>15</v>
      </c>
      <c r="CD9">
        <v>6</v>
      </c>
      <c r="CE9">
        <v>7</v>
      </c>
      <c r="CF9">
        <v>12</v>
      </c>
      <c r="CG9">
        <v>13</v>
      </c>
      <c r="CH9">
        <v>7</v>
      </c>
      <c r="CI9">
        <v>4</v>
      </c>
      <c r="CJ9">
        <v>12</v>
      </c>
      <c r="CL9">
        <v>8</v>
      </c>
      <c r="CM9">
        <v>3</v>
      </c>
      <c r="CN9">
        <v>0</v>
      </c>
      <c r="CO9">
        <v>1</v>
      </c>
      <c r="CP9">
        <v>11</v>
      </c>
      <c r="CQ9">
        <v>2</v>
      </c>
      <c r="CR9">
        <v>3</v>
      </c>
      <c r="CS9">
        <v>2</v>
      </c>
      <c r="CT9">
        <v>9</v>
      </c>
      <c r="CU9">
        <v>0</v>
      </c>
      <c r="CV9">
        <v>3</v>
      </c>
      <c r="CW9">
        <v>8</v>
      </c>
      <c r="CX9">
        <v>10</v>
      </c>
      <c r="CY9">
        <v>1</v>
      </c>
      <c r="CZ9">
        <v>2</v>
      </c>
      <c r="DA9">
        <v>8</v>
      </c>
      <c r="DC9">
        <f>((7/16)*100)</f>
        <v>43.75</v>
      </c>
      <c r="DD9">
        <f>((7/16)*100)</f>
        <v>43.75</v>
      </c>
      <c r="DE9">
        <f>((7/16)*100)</f>
        <v>43.75</v>
      </c>
      <c r="DF9">
        <f>((5/13)*100)</f>
        <v>38.461538461538467</v>
      </c>
      <c r="DG9">
        <f>((7/13)*100)</f>
        <v>53.846153846153847</v>
      </c>
      <c r="DH9">
        <f>((4/13)*100)</f>
        <v>30.76923076923077</v>
      </c>
      <c r="DI9">
        <f>((6/15)*100)</f>
        <v>40</v>
      </c>
      <c r="DJ9">
        <f>((7/15)*100)</f>
        <v>46.666666666666664</v>
      </c>
      <c r="DK9">
        <f>((12/15)*100)</f>
        <v>80</v>
      </c>
      <c r="DL9">
        <f>((7/13)*100)</f>
        <v>53.846153846153847</v>
      </c>
      <c r="DM9">
        <f>((4/13)*100)</f>
        <v>30.76923076923077</v>
      </c>
      <c r="DN9">
        <f>((12/13)*100)</f>
        <v>92.307692307692307</v>
      </c>
      <c r="DP9">
        <f>((3/8)*100)</f>
        <v>37.5</v>
      </c>
      <c r="DQ9">
        <f>((0/8)*100)</f>
        <v>0</v>
      </c>
      <c r="DR9">
        <f>((1/8)*100)</f>
        <v>12.5</v>
      </c>
      <c r="DS9">
        <f>((2/11)*100)</f>
        <v>18.181818181818183</v>
      </c>
      <c r="DT9">
        <f>((3/11)*100)</f>
        <v>27.27272727272727</v>
      </c>
      <c r="DU9">
        <f>((2/11)*100)</f>
        <v>18.181818181818183</v>
      </c>
      <c r="DV9">
        <f>((0/9)*100)</f>
        <v>0</v>
      </c>
      <c r="DW9">
        <f>((3/9)*100)</f>
        <v>33.333333333333329</v>
      </c>
      <c r="DX9">
        <f>((8/9)*100)</f>
        <v>88.888888888888886</v>
      </c>
      <c r="DY9">
        <f>((1/10)*100)</f>
        <v>10</v>
      </c>
      <c r="DZ9">
        <f>((2/10)*100)</f>
        <v>20</v>
      </c>
      <c r="EA9">
        <f>((8/10)*100)</f>
        <v>80</v>
      </c>
    </row>
    <row r="10" spans="1:131" x14ac:dyDescent="0.25">
      <c r="A10">
        <v>51.192062000000014</v>
      </c>
      <c r="B10">
        <v>7.3893089999999999</v>
      </c>
      <c r="C10">
        <v>35.851841000000007</v>
      </c>
      <c r="D10">
        <v>9.7523499999999999</v>
      </c>
      <c r="E10">
        <v>51.338840000000012</v>
      </c>
      <c r="F10">
        <v>6.8783149999999997</v>
      </c>
      <c r="G10">
        <v>54.78820000000001</v>
      </c>
      <c r="H10">
        <v>10.238498</v>
      </c>
      <c r="K10">
        <f>(15/200)</f>
        <v>7.4999999999999997E-2</v>
      </c>
      <c r="M10">
        <f>(15/200)</f>
        <v>7.4999999999999997E-2</v>
      </c>
      <c r="N10">
        <f>(15/200)</f>
        <v>7.4999999999999997E-2</v>
      </c>
      <c r="P10">
        <f>(10/200)</f>
        <v>0.05</v>
      </c>
      <c r="Q10">
        <f>(14/200)</f>
        <v>7.0000000000000007E-2</v>
      </c>
      <c r="R10">
        <f>(11/200)</f>
        <v>5.5E-2</v>
      </c>
      <c r="S10">
        <f>(11/200)</f>
        <v>5.5E-2</v>
      </c>
      <c r="U10">
        <f>0.075+0.05</f>
        <v>0.125</v>
      </c>
      <c r="W10">
        <f>0.075+0.055</f>
        <v>0.13</v>
      </c>
      <c r="X10">
        <f>0.075+0.055</f>
        <v>0.13</v>
      </c>
      <c r="Z10">
        <f>SQRT((ABS($A$11-$A$10)^2+(ABS($B$11-$B$10)^2)))</f>
        <v>22.130773855251068</v>
      </c>
      <c r="AB10">
        <f>SQRT((ABS($E$11-$E$10)^2+(ABS($F$11-$F$10)^2)))</f>
        <v>21.937307288416989</v>
      </c>
      <c r="AC10">
        <f>SQRT((ABS($G$11-$G$10)^2+(ABS($H$11-$H$10)^2)))</f>
        <v>22.331667684477935</v>
      </c>
      <c r="AJ10">
        <f>1/0.125</f>
        <v>8</v>
      </c>
      <c r="AL10">
        <f>1/0.13</f>
        <v>7.6923076923076916</v>
      </c>
      <c r="AM10">
        <f>1/0.13</f>
        <v>7.6923076923076916</v>
      </c>
      <c r="AO10">
        <f t="shared" si="0"/>
        <v>177.04619084200854</v>
      </c>
      <c r="AQ10">
        <f t="shared" si="2"/>
        <v>168.7485176032076</v>
      </c>
      <c r="AR10">
        <f t="shared" si="3"/>
        <v>171.78205911136874</v>
      </c>
      <c r="AV10">
        <f>((0.075/0.125)*100)</f>
        <v>60</v>
      </c>
      <c r="AX10">
        <f>((0.075/0.13)*100)</f>
        <v>57.692307692307686</v>
      </c>
      <c r="AY10">
        <f>((0.075/0.13)*100)</f>
        <v>57.692307692307686</v>
      </c>
      <c r="BA10">
        <f>((0.05/0.125)*100)</f>
        <v>40</v>
      </c>
      <c r="BC10">
        <f>((0.055/0.13)*100)</f>
        <v>42.307692307692307</v>
      </c>
      <c r="BD10">
        <f>((0.055/0.13)*100)</f>
        <v>42.307692307692307</v>
      </c>
      <c r="BF10">
        <f>ABS($B$10-$D$10)</f>
        <v>2.3630409999999999</v>
      </c>
      <c r="BG10">
        <f>ABS($F$10-$H$10)</f>
        <v>3.3601830000000001</v>
      </c>
      <c r="BL10">
        <f>SQRT((ABS($A$10-$E$10)^2+(ABS($B$10-$F$10)^2)))</f>
        <v>0.53165651441508688</v>
      </c>
      <c r="BO10">
        <f>SQRT((ABS($A$10-$G$10)^2+(ABS($B$10-$H$10)^2)))</f>
        <v>4.5880373225122062</v>
      </c>
      <c r="BP10">
        <f>SQRT((ABS($C$10-$E$11)^2+(ABS($D$10-$F$11)^2)))</f>
        <v>7.0124709705233705</v>
      </c>
      <c r="BR10">
        <f>DEGREES(ACOS((19.2179068178847^2+21.937307288417^2-4.61575295157464^2)/(2*19.2179068178847*21.937307288417)))</f>
        <v>10.421756701143824</v>
      </c>
      <c r="BS10">
        <f>DEGREES(ACOS((4.81548691235778^2+22.3316676844779^2-19.2179068178847^2)/(2*4.81548691235778*22.3316676844779)))</f>
        <v>44.817794469870428</v>
      </c>
      <c r="BU10">
        <v>15</v>
      </c>
      <c r="BV10">
        <v>5</v>
      </c>
      <c r="BW10">
        <v>5</v>
      </c>
      <c r="BX10">
        <v>8</v>
      </c>
      <c r="CC10">
        <v>15</v>
      </c>
      <c r="CD10">
        <v>5</v>
      </c>
      <c r="CE10">
        <v>6</v>
      </c>
      <c r="CF10">
        <v>12</v>
      </c>
      <c r="CG10">
        <v>15</v>
      </c>
      <c r="CH10">
        <v>8</v>
      </c>
      <c r="CI10">
        <v>3</v>
      </c>
      <c r="CJ10">
        <v>12</v>
      </c>
      <c r="CL10">
        <v>10</v>
      </c>
      <c r="CM10">
        <v>2</v>
      </c>
      <c r="CN10">
        <v>1</v>
      </c>
      <c r="CO10">
        <v>4</v>
      </c>
      <c r="CP10">
        <v>14</v>
      </c>
      <c r="CQ10">
        <v>4</v>
      </c>
      <c r="CR10">
        <v>5</v>
      </c>
      <c r="CS10">
        <v>2</v>
      </c>
      <c r="CT10">
        <v>11</v>
      </c>
      <c r="CU10">
        <v>1</v>
      </c>
      <c r="CV10">
        <v>5</v>
      </c>
      <c r="CW10">
        <v>8</v>
      </c>
      <c r="CX10">
        <v>11</v>
      </c>
      <c r="CY10">
        <v>4</v>
      </c>
      <c r="CZ10">
        <v>2</v>
      </c>
      <c r="DA10">
        <v>8</v>
      </c>
      <c r="DC10">
        <f>((5/15)*100)</f>
        <v>33.333333333333329</v>
      </c>
      <c r="DD10">
        <f>((5/15)*100)</f>
        <v>33.333333333333329</v>
      </c>
      <c r="DE10">
        <f>((8/15)*100)</f>
        <v>53.333333333333336</v>
      </c>
      <c r="DI10">
        <f>((5/15)*100)</f>
        <v>33.333333333333329</v>
      </c>
      <c r="DJ10">
        <f>((6/15)*100)</f>
        <v>40</v>
      </c>
      <c r="DK10">
        <f>((12/15)*100)</f>
        <v>80</v>
      </c>
      <c r="DL10">
        <f>((8/15)*100)</f>
        <v>53.333333333333336</v>
      </c>
      <c r="DM10">
        <f>((3/15)*100)</f>
        <v>20</v>
      </c>
      <c r="DN10">
        <f>((12/15)*100)</f>
        <v>80</v>
      </c>
      <c r="DP10">
        <f>((2/10)*100)</f>
        <v>20</v>
      </c>
      <c r="DQ10">
        <f>((1/10)*100)</f>
        <v>10</v>
      </c>
      <c r="DR10">
        <f>((4/10)*100)</f>
        <v>40</v>
      </c>
      <c r="DS10">
        <f>((4/14)*100)</f>
        <v>28.571428571428569</v>
      </c>
      <c r="DT10">
        <f>((5/14)*100)</f>
        <v>35.714285714285715</v>
      </c>
      <c r="DU10">
        <f>((2/14)*100)</f>
        <v>14.285714285714285</v>
      </c>
      <c r="DV10">
        <f>((1/11)*100)</f>
        <v>9.0909090909090917</v>
      </c>
      <c r="DW10">
        <f>((5/11)*100)</f>
        <v>45.454545454545453</v>
      </c>
      <c r="DX10">
        <f>((8/11)*100)</f>
        <v>72.727272727272734</v>
      </c>
      <c r="DY10">
        <f>((4/11)*100)</f>
        <v>36.363636363636367</v>
      </c>
      <c r="DZ10">
        <f>((2/11)*100)</f>
        <v>18.181818181818183</v>
      </c>
      <c r="EA10">
        <f>((8/11)*100)</f>
        <v>72.727272727272734</v>
      </c>
    </row>
    <row r="11" spans="1:131" x14ac:dyDescent="0.25">
      <c r="A11">
        <v>29.065052000000009</v>
      </c>
      <c r="B11">
        <v>7.7974509999999997</v>
      </c>
      <c r="E11">
        <v>29.401873000000009</v>
      </c>
      <c r="F11">
        <v>7.0005030000000001</v>
      </c>
      <c r="G11">
        <v>32.457630000000009</v>
      </c>
      <c r="H11">
        <v>10.459913999999999</v>
      </c>
      <c r="P11">
        <f>(12/200)</f>
        <v>0.06</v>
      </c>
      <c r="BG11">
        <f>ABS($F$11-$H$11)</f>
        <v>3.4594109999999993</v>
      </c>
      <c r="BI11">
        <v>2.6129234999999995</v>
      </c>
      <c r="BJ11">
        <v>2.3033020000000004</v>
      </c>
      <c r="BO11">
        <f>SQRT((ABS($A$11-$G$11)^2+(ABS($B$11-$H$11)^2)))</f>
        <v>4.3125740239969215</v>
      </c>
      <c r="BR11" t="e">
        <f>DEGREES(ACOS((4.61575295157464^2+0^2-4.61575295157464^2)/(2*4.61575295157464*0)))</f>
        <v>#DIV/0!</v>
      </c>
      <c r="BS11" t="e">
        <f>DEGREES(ACOS((4.61575295157464^2+0^2-4.61575295157464^2)/(2*4.61575295157464*0)))</f>
        <v>#DIV/0!</v>
      </c>
      <c r="CL11">
        <v>12</v>
      </c>
      <c r="CM11">
        <v>4</v>
      </c>
      <c r="CN11">
        <v>2</v>
      </c>
      <c r="CO11">
        <v>5</v>
      </c>
      <c r="DP11">
        <f>((4/12)*100)</f>
        <v>33.333333333333329</v>
      </c>
      <c r="DQ11">
        <f>((2/12)*100)</f>
        <v>16.666666666666664</v>
      </c>
      <c r="DR11">
        <f>((5/12)*100)</f>
        <v>41.666666666666671</v>
      </c>
    </row>
    <row r="12" spans="1:131" x14ac:dyDescent="0.25">
      <c r="A12" t="s">
        <v>22</v>
      </c>
      <c r="B12" t="s">
        <v>22</v>
      </c>
      <c r="C12" t="s">
        <v>22</v>
      </c>
      <c r="D12" t="s">
        <v>22</v>
      </c>
      <c r="E12" t="s">
        <v>22</v>
      </c>
      <c r="F12" t="s">
        <v>22</v>
      </c>
      <c r="G12" t="s">
        <v>22</v>
      </c>
      <c r="H12" t="s">
        <v>22</v>
      </c>
    </row>
    <row r="13" spans="1:131" x14ac:dyDescent="0.25">
      <c r="A13">
        <v>38.973820000000011</v>
      </c>
      <c r="B13">
        <v>7.866835</v>
      </c>
      <c r="C13">
        <v>28.072554000000011</v>
      </c>
      <c r="D13">
        <v>5.5461400000000003</v>
      </c>
      <c r="E13">
        <v>19.229391000000014</v>
      </c>
      <c r="F13">
        <v>6.7214359999999997</v>
      </c>
      <c r="G13">
        <v>28.399679000000013</v>
      </c>
      <c r="H13">
        <v>5.2053919999999998</v>
      </c>
      <c r="K13">
        <f>(17/200)</f>
        <v>8.5000000000000006E-2</v>
      </c>
      <c r="L13">
        <f>(16/200)</f>
        <v>0.08</v>
      </c>
      <c r="M13">
        <f>(18/200)</f>
        <v>0.09</v>
      </c>
      <c r="N13">
        <f>(16/200)</f>
        <v>0.08</v>
      </c>
      <c r="P13">
        <f>(14/200)</f>
        <v>7.0000000000000007E-2</v>
      </c>
      <c r="Q13">
        <f>(16/200)</f>
        <v>0.08</v>
      </c>
      <c r="R13">
        <f>(15/200)</f>
        <v>7.4999999999999997E-2</v>
      </c>
      <c r="S13">
        <f>(13/200)</f>
        <v>6.5000000000000002E-2</v>
      </c>
      <c r="U13">
        <f>0.085+0.07</f>
        <v>0.15500000000000003</v>
      </c>
      <c r="V13">
        <f>0.08+0.08</f>
        <v>0.16</v>
      </c>
      <c r="W13">
        <f>0.09+0.075</f>
        <v>0.16499999999999998</v>
      </c>
      <c r="X13">
        <f>0.08+0.065</f>
        <v>0.14500000000000002</v>
      </c>
      <c r="Z13">
        <f>SQRT((ABS($A$14-$A$13)^2+(ABS($B$14-$B$13)^2)))</f>
        <v>22.697472206142013</v>
      </c>
      <c r="AA13">
        <f>SQRT((ABS($C$14-$C$13)^2+(ABS($D$14-$D$13)^2)))</f>
        <v>21.091571996976164</v>
      </c>
      <c r="AB13">
        <f>SQRT((ABS($E$14-$E$13)^2+(ABS($F$14-$F$13)^2)))</f>
        <v>19.585020307839866</v>
      </c>
      <c r="AC13">
        <f>SQRT((ABS($G$14-$G$13)^2+(ABS($H$14-$H$13)^2)))</f>
        <v>21.797018289670589</v>
      </c>
      <c r="AJ13">
        <f>1/0.155</f>
        <v>6.4516129032258069</v>
      </c>
      <c r="AK13">
        <f>1/0.16</f>
        <v>6.25</v>
      </c>
      <c r="AL13">
        <f>1/0.165</f>
        <v>6.0606060606060606</v>
      </c>
      <c r="AM13">
        <f>1/0.145</f>
        <v>6.8965517241379315</v>
      </c>
      <c r="AO13">
        <f t="shared" ref="AO13:AO21" si="4">$Z13/$U13</f>
        <v>146.4353045557549</v>
      </c>
      <c r="AP13">
        <f t="shared" ref="AP13:AP22" si="5">$AA13/$V13</f>
        <v>131.82232498110102</v>
      </c>
      <c r="AQ13">
        <f t="shared" ref="AQ13:AQ22" si="6">$AB13/$W13</f>
        <v>118.69709277478708</v>
      </c>
      <c r="AR13">
        <f t="shared" ref="AR13:AR21" si="7">$AC13/$X13</f>
        <v>150.3242640666937</v>
      </c>
      <c r="AV13">
        <f>((0.085/0.155)*100)</f>
        <v>54.838709677419359</v>
      </c>
      <c r="AW13">
        <f>((0.08/0.16)*100)</f>
        <v>50</v>
      </c>
      <c r="AX13">
        <f>((0.09/0.165)*100)</f>
        <v>54.54545454545454</v>
      </c>
      <c r="AY13">
        <f>((0.08/0.145)*100)</f>
        <v>55.172413793103459</v>
      </c>
      <c r="BA13">
        <f>((0.07/0.155)*100)</f>
        <v>45.161290322580648</v>
      </c>
      <c r="BB13">
        <f>((0.08/0.16)*100)</f>
        <v>50</v>
      </c>
      <c r="BC13">
        <f>((0.075/0.165)*100)</f>
        <v>45.454545454545453</v>
      </c>
      <c r="BD13">
        <f>((0.065/0.145)*100)</f>
        <v>44.827586206896555</v>
      </c>
      <c r="BF13">
        <f>ABS($B$13-$D$13)</f>
        <v>2.3206949999999997</v>
      </c>
      <c r="BG13">
        <f>ABS($F$13-$H$13)</f>
        <v>1.5160439999999999</v>
      </c>
      <c r="BL13">
        <f>SQRT((ABS($A$13-$E$14)^2+(ABS($B$13-$F$14)^2)))</f>
        <v>0.32512234483959956</v>
      </c>
      <c r="BM13">
        <f>SQRT((ABS($C$13-$G$13)^2+(ABS($D$13-$H$13)^2)))</f>
        <v>0.47235576118959516</v>
      </c>
      <c r="BO13">
        <f>SQRT((ABS($A$13-$G$13)^2+(ABS($B$13-$H$13)^2)))</f>
        <v>10.903932168265261</v>
      </c>
      <c r="BP13">
        <f>SQRT((ABS($C$13-$E$13)^2+(ABS($D$13-$F$13)^2)))</f>
        <v>8.9209221794714111</v>
      </c>
      <c r="BU13">
        <v>17</v>
      </c>
      <c r="BV13">
        <v>4</v>
      </c>
      <c r="BW13">
        <v>6</v>
      </c>
      <c r="BX13">
        <v>16</v>
      </c>
      <c r="BY13">
        <v>16</v>
      </c>
      <c r="BZ13">
        <v>2</v>
      </c>
      <c r="CA13">
        <v>15</v>
      </c>
      <c r="CB13">
        <v>4</v>
      </c>
      <c r="CC13">
        <v>18</v>
      </c>
      <c r="CD13">
        <v>4</v>
      </c>
      <c r="CE13">
        <v>15</v>
      </c>
      <c r="CF13">
        <v>5</v>
      </c>
      <c r="CG13">
        <v>16</v>
      </c>
      <c r="CH13">
        <v>16</v>
      </c>
      <c r="CI13">
        <v>4</v>
      </c>
      <c r="CJ13">
        <v>5</v>
      </c>
      <c r="CL13">
        <v>14</v>
      </c>
      <c r="CM13">
        <v>0</v>
      </c>
      <c r="CN13">
        <v>0</v>
      </c>
      <c r="CO13">
        <v>12</v>
      </c>
      <c r="CP13">
        <v>16</v>
      </c>
      <c r="CQ13">
        <v>0</v>
      </c>
      <c r="CR13">
        <v>14</v>
      </c>
      <c r="CS13">
        <v>0</v>
      </c>
      <c r="CT13">
        <v>15</v>
      </c>
      <c r="CU13">
        <v>0</v>
      </c>
      <c r="CV13">
        <v>14</v>
      </c>
      <c r="CW13">
        <v>0</v>
      </c>
      <c r="CX13">
        <v>13</v>
      </c>
      <c r="CY13">
        <v>12</v>
      </c>
      <c r="CZ13">
        <v>1</v>
      </c>
      <c r="DA13">
        <v>0</v>
      </c>
      <c r="DC13">
        <f>((4/17)*100)</f>
        <v>23.52941176470588</v>
      </c>
      <c r="DD13">
        <f>((6/17)*100)</f>
        <v>35.294117647058826</v>
      </c>
      <c r="DE13">
        <f>((16/17)*100)</f>
        <v>94.117647058823522</v>
      </c>
      <c r="DF13">
        <f>((2/16)*100)</f>
        <v>12.5</v>
      </c>
      <c r="DG13">
        <f>((15/16)*100)</f>
        <v>93.75</v>
      </c>
      <c r="DH13">
        <f>((4/16)*100)</f>
        <v>25</v>
      </c>
      <c r="DI13">
        <f>((4/18)*100)</f>
        <v>22.222222222222221</v>
      </c>
      <c r="DJ13">
        <f>((15/18)*100)</f>
        <v>83.333333333333343</v>
      </c>
      <c r="DK13">
        <f>((5/18)*100)</f>
        <v>27.777777777777779</v>
      </c>
      <c r="DL13">
        <f>((16/16)*100)</f>
        <v>100</v>
      </c>
      <c r="DM13">
        <f>((4/16)*100)</f>
        <v>25</v>
      </c>
      <c r="DN13">
        <f>((5/16)*100)</f>
        <v>31.25</v>
      </c>
      <c r="DP13">
        <f>((0/14)*100)</f>
        <v>0</v>
      </c>
      <c r="DQ13">
        <f>((0/14)*100)</f>
        <v>0</v>
      </c>
      <c r="DR13">
        <f>((12/14)*100)</f>
        <v>85.714285714285708</v>
      </c>
      <c r="DS13">
        <f>((0/16)*100)</f>
        <v>0</v>
      </c>
      <c r="DT13">
        <f>((14/16)*100)</f>
        <v>87.5</v>
      </c>
      <c r="DU13">
        <f>((0/16)*100)</f>
        <v>0</v>
      </c>
      <c r="DV13">
        <f>((0/15)*100)</f>
        <v>0</v>
      </c>
      <c r="DW13">
        <f>((14/15)*100)</f>
        <v>93.333333333333329</v>
      </c>
      <c r="DX13">
        <f>((0/15)*100)</f>
        <v>0</v>
      </c>
      <c r="DY13">
        <f>((12/13)*100)</f>
        <v>92.307692307692307</v>
      </c>
      <c r="DZ13">
        <f>((1/13)*100)</f>
        <v>7.6923076923076925</v>
      </c>
      <c r="EA13">
        <f>((0/13)*100)</f>
        <v>0</v>
      </c>
    </row>
    <row r="14" spans="1:131" x14ac:dyDescent="0.25">
      <c r="A14">
        <v>61.649887000000014</v>
      </c>
      <c r="B14">
        <v>8.8523449999999997</v>
      </c>
      <c r="C14">
        <v>49.148956000000013</v>
      </c>
      <c r="D14">
        <v>6.3459450000000004</v>
      </c>
      <c r="E14">
        <v>38.794903000000012</v>
      </c>
      <c r="F14">
        <v>7.59537</v>
      </c>
      <c r="G14">
        <v>50.162064000000015</v>
      </c>
      <c r="H14">
        <v>6.4336450000000003</v>
      </c>
      <c r="K14">
        <f>(16/200)</f>
        <v>0.08</v>
      </c>
      <c r="L14">
        <f>(18/200)</f>
        <v>0.09</v>
      </c>
      <c r="M14">
        <f>(17/200)</f>
        <v>8.5000000000000006E-2</v>
      </c>
      <c r="N14">
        <f>(18/200)</f>
        <v>0.09</v>
      </c>
      <c r="P14">
        <f>(13/200)</f>
        <v>6.5000000000000002E-2</v>
      </c>
      <c r="Q14">
        <f>(13/200)</f>
        <v>6.5000000000000002E-2</v>
      </c>
      <c r="R14">
        <f>(11/200)</f>
        <v>5.5E-2</v>
      </c>
      <c r="S14">
        <f>(11/200)</f>
        <v>5.5E-2</v>
      </c>
      <c r="U14">
        <f>0.08+0.065</f>
        <v>0.14500000000000002</v>
      </c>
      <c r="V14">
        <f>0.09+0.065</f>
        <v>0.155</v>
      </c>
      <c r="W14">
        <f>0.085+0.055</f>
        <v>0.14000000000000001</v>
      </c>
      <c r="X14">
        <f>0.09+0.055</f>
        <v>0.14499999999999999</v>
      </c>
      <c r="Z14">
        <f>SQRT((ABS($A$15-$A$14)^2+(ABS($B$15-$B$14)^2)))</f>
        <v>19.398835465720126</v>
      </c>
      <c r="AA14">
        <f>SQRT((ABS($C$15-$C$14)^2+(ABS($D$15-$D$14)^2)))</f>
        <v>22.916122604397671</v>
      </c>
      <c r="AB14">
        <f>SQRT((ABS($E$15-$E$14)^2+(ABS($F$15-$F$14)^2)))</f>
        <v>22.444189839927837</v>
      </c>
      <c r="AC14">
        <f>SQRT((ABS($G$15-$G$14)^2+(ABS($H$15-$H$14)^2)))</f>
        <v>22.630240829929569</v>
      </c>
      <c r="AJ14">
        <f>1/0.145</f>
        <v>6.8965517241379315</v>
      </c>
      <c r="AK14">
        <f>1/0.155</f>
        <v>6.4516129032258069</v>
      </c>
      <c r="AL14">
        <f>1/0.14</f>
        <v>7.1428571428571423</v>
      </c>
      <c r="AM14">
        <f>1/0.145</f>
        <v>6.8965517241379315</v>
      </c>
      <c r="AO14">
        <f t="shared" si="4"/>
        <v>133.78507217738016</v>
      </c>
      <c r="AP14">
        <f t="shared" si="5"/>
        <v>147.84595228643659</v>
      </c>
      <c r="AQ14">
        <f t="shared" si="6"/>
        <v>160.31564171377025</v>
      </c>
      <c r="AR14">
        <f t="shared" si="7"/>
        <v>156.07062641330739</v>
      </c>
      <c r="AV14">
        <f>((0.08/0.145)*100)</f>
        <v>55.172413793103459</v>
      </c>
      <c r="AW14">
        <f>((0.09/0.155)*100)</f>
        <v>58.064516129032249</v>
      </c>
      <c r="AX14">
        <f>((0.085/0.14)*100)</f>
        <v>60.714285714285708</v>
      </c>
      <c r="AY14">
        <f>((0.09/0.145)*100)</f>
        <v>62.068965517241381</v>
      </c>
      <c r="BA14">
        <f>((0.065/0.145)*100)</f>
        <v>44.827586206896555</v>
      </c>
      <c r="BB14">
        <f>((0.065/0.155)*100)</f>
        <v>41.935483870967744</v>
      </c>
      <c r="BC14">
        <f>((0.055/0.14)*100)</f>
        <v>39.285714285714285</v>
      </c>
      <c r="BD14">
        <f>((0.055/0.145)*100)</f>
        <v>37.931034482758626</v>
      </c>
      <c r="BF14">
        <f>ABS($B$14-$D$14)</f>
        <v>2.5063999999999993</v>
      </c>
      <c r="BG14">
        <f>ABS($F$14-$H$14)</f>
        <v>1.1617249999999997</v>
      </c>
      <c r="BL14">
        <f>SQRT((ABS($A$14-$E$15)^2+(ABS($B$14-$F$15)^2)))</f>
        <v>0.47944126558422445</v>
      </c>
      <c r="BM14">
        <f>SQRT((ABS($C$14-$G$14)^2+(ABS($D$14-$H$14)^2)))</f>
        <v>1.0168968038419657</v>
      </c>
      <c r="BO14">
        <f>SQRT((ABS($A$14-$G$14)^2+(ABS($B$14-$H$14)^2)))</f>
        <v>11.739684278945877</v>
      </c>
      <c r="BP14">
        <f>SQRT((ABS($C$14-$E$14)^2+(ABS($D$14-$F$14)^2)))</f>
        <v>10.429164700848961</v>
      </c>
      <c r="BR14">
        <f>DEGREES(ACOS((9.29476042794434^2+19.5850203078399^2-10.666427558028^2)/(2*9.29476042794434*19.5850203078399)))</f>
        <v>11.944840141050895</v>
      </c>
      <c r="BS14">
        <f>DEGREES(ACOS((10.666427558028^2+21.7970182896706^2-11.4263709976329^2)/(2*10.666427558028*21.7970182896706)))</f>
        <v>9.7176253319867723</v>
      </c>
      <c r="BU14">
        <v>16</v>
      </c>
      <c r="BV14">
        <v>4</v>
      </c>
      <c r="BW14">
        <v>5</v>
      </c>
      <c r="BX14">
        <v>16</v>
      </c>
      <c r="BY14">
        <v>18</v>
      </c>
      <c r="BZ14">
        <v>5</v>
      </c>
      <c r="CA14">
        <v>17</v>
      </c>
      <c r="CB14">
        <v>7</v>
      </c>
      <c r="CC14">
        <v>17</v>
      </c>
      <c r="CD14">
        <v>4</v>
      </c>
      <c r="CE14">
        <v>17</v>
      </c>
      <c r="CF14">
        <v>6</v>
      </c>
      <c r="CG14">
        <v>18</v>
      </c>
      <c r="CH14">
        <v>16</v>
      </c>
      <c r="CI14">
        <v>6</v>
      </c>
      <c r="CJ14">
        <v>7</v>
      </c>
      <c r="CL14">
        <v>13</v>
      </c>
      <c r="CM14">
        <v>0</v>
      </c>
      <c r="CN14">
        <v>0</v>
      </c>
      <c r="CO14">
        <v>11</v>
      </c>
      <c r="CP14">
        <v>13</v>
      </c>
      <c r="CQ14">
        <v>0</v>
      </c>
      <c r="CR14">
        <v>10</v>
      </c>
      <c r="CS14">
        <v>1</v>
      </c>
      <c r="CT14">
        <v>11</v>
      </c>
      <c r="CU14">
        <v>0</v>
      </c>
      <c r="CV14">
        <v>10</v>
      </c>
      <c r="CW14">
        <v>0</v>
      </c>
      <c r="CX14">
        <v>11</v>
      </c>
      <c r="CY14">
        <v>11</v>
      </c>
      <c r="CZ14">
        <v>0</v>
      </c>
      <c r="DA14">
        <v>0</v>
      </c>
      <c r="DC14">
        <f>((4/16)*100)</f>
        <v>25</v>
      </c>
      <c r="DD14">
        <f>((5/16)*100)</f>
        <v>31.25</v>
      </c>
      <c r="DE14">
        <f>((16/16)*100)</f>
        <v>100</v>
      </c>
      <c r="DF14">
        <f>((5/18)*100)</f>
        <v>27.777777777777779</v>
      </c>
      <c r="DG14">
        <f>((17/18)*100)</f>
        <v>94.444444444444443</v>
      </c>
      <c r="DH14">
        <f>((7/18)*100)</f>
        <v>38.888888888888893</v>
      </c>
      <c r="DI14">
        <f>((4/17)*100)</f>
        <v>23.52941176470588</v>
      </c>
      <c r="DJ14">
        <f>((17/17)*100)</f>
        <v>100</v>
      </c>
      <c r="DK14">
        <f>((6/17)*100)</f>
        <v>35.294117647058826</v>
      </c>
      <c r="DL14">
        <f>((16/18)*100)</f>
        <v>88.888888888888886</v>
      </c>
      <c r="DM14">
        <f>((6/18)*100)</f>
        <v>33.333333333333329</v>
      </c>
      <c r="DN14">
        <f>((7/18)*100)</f>
        <v>38.888888888888893</v>
      </c>
      <c r="DP14">
        <f>((0/13)*100)</f>
        <v>0</v>
      </c>
      <c r="DQ14">
        <f>((0/13)*100)</f>
        <v>0</v>
      </c>
      <c r="DR14">
        <f>((11/13)*100)</f>
        <v>84.615384615384613</v>
      </c>
      <c r="DS14">
        <f>((0/13)*100)</f>
        <v>0</v>
      </c>
      <c r="DT14">
        <f>((10/13)*100)</f>
        <v>76.923076923076934</v>
      </c>
      <c r="DU14">
        <f>((1/13)*100)</f>
        <v>7.6923076923076925</v>
      </c>
      <c r="DV14">
        <f>((0/11)*100)</f>
        <v>0</v>
      </c>
      <c r="DW14">
        <f>((10/11)*100)</f>
        <v>90.909090909090907</v>
      </c>
      <c r="DX14">
        <f>((0/11)*100)</f>
        <v>0</v>
      </c>
      <c r="DY14">
        <f>((11/11)*100)</f>
        <v>100</v>
      </c>
      <c r="DZ14">
        <f>((0/11)*100)</f>
        <v>0</v>
      </c>
      <c r="EA14">
        <f>((0/11)*100)</f>
        <v>0</v>
      </c>
    </row>
    <row r="15" spans="1:131" x14ac:dyDescent="0.25">
      <c r="A15">
        <v>81.036547000000013</v>
      </c>
      <c r="B15">
        <v>9.539536</v>
      </c>
      <c r="C15">
        <v>72.019691000000009</v>
      </c>
      <c r="D15">
        <v>7.7875259999999997</v>
      </c>
      <c r="E15">
        <v>61.214195000000011</v>
      </c>
      <c r="F15">
        <v>8.6522539999999992</v>
      </c>
      <c r="G15">
        <v>72.764898000000002</v>
      </c>
      <c r="H15">
        <v>7.5470610000000002</v>
      </c>
      <c r="K15">
        <f>(17/200)</f>
        <v>8.5000000000000006E-2</v>
      </c>
      <c r="L15">
        <f>(15/200)</f>
        <v>7.4999999999999997E-2</v>
      </c>
      <c r="M15">
        <f>(17/200)</f>
        <v>8.5000000000000006E-2</v>
      </c>
      <c r="N15">
        <f>(15/200)</f>
        <v>7.4999999999999997E-2</v>
      </c>
      <c r="P15">
        <f>(11/200)</f>
        <v>5.5E-2</v>
      </c>
      <c r="Q15">
        <f>(12/200)</f>
        <v>0.06</v>
      </c>
      <c r="R15">
        <f>(11/200)</f>
        <v>5.5E-2</v>
      </c>
      <c r="S15">
        <f>(12/200)</f>
        <v>0.06</v>
      </c>
      <c r="U15">
        <f>0.085+0.055</f>
        <v>0.14000000000000001</v>
      </c>
      <c r="V15">
        <f>0.075+0.06</f>
        <v>0.13500000000000001</v>
      </c>
      <c r="W15">
        <f>0.085+0.055</f>
        <v>0.14000000000000001</v>
      </c>
      <c r="X15">
        <f>0.075+0.06</f>
        <v>0.13500000000000001</v>
      </c>
      <c r="Z15">
        <f>SQRT((ABS($A$16-$A$15)^2+(ABS($B$16-$B$15)^2)))</f>
        <v>22.7676944627095</v>
      </c>
      <c r="AA15">
        <f>SQRT((ABS($C$16-$C$15)^2+(ABS($D$16-$D$15)^2)))</f>
        <v>18.292532762334268</v>
      </c>
      <c r="AB15">
        <f>SQRT((ABS($E$16-$E$15)^2+(ABS($F$16-$F$15)^2)))</f>
        <v>19.677591698073677</v>
      </c>
      <c r="AC15">
        <f>SQRT((ABS($G$16-$G$15)^2+(ABS($H$16-$H$15)^2)))</f>
        <v>18.457767618337872</v>
      </c>
      <c r="AJ15">
        <f>1/0.14</f>
        <v>7.1428571428571423</v>
      </c>
      <c r="AK15">
        <f>1/0.135</f>
        <v>7.4074074074074066</v>
      </c>
      <c r="AL15">
        <f>1/0.14</f>
        <v>7.1428571428571423</v>
      </c>
      <c r="AM15">
        <f>1/0.135</f>
        <v>7.4074074074074066</v>
      </c>
      <c r="AO15">
        <f t="shared" si="4"/>
        <v>162.62638901935355</v>
      </c>
      <c r="AP15">
        <f t="shared" si="5"/>
        <v>135.50024268395754</v>
      </c>
      <c r="AQ15">
        <f t="shared" si="6"/>
        <v>140.55422641481195</v>
      </c>
      <c r="AR15">
        <f t="shared" si="7"/>
        <v>136.72420458028051</v>
      </c>
      <c r="AV15">
        <f>((0.085/0.14)*100)</f>
        <v>60.714285714285708</v>
      </c>
      <c r="AW15">
        <f>((0.075/0.135)*100)</f>
        <v>55.55555555555555</v>
      </c>
      <c r="AX15">
        <f>((0.085/0.14)*100)</f>
        <v>60.714285714285708</v>
      </c>
      <c r="AY15">
        <f>((0.075/0.135)*100)</f>
        <v>55.55555555555555</v>
      </c>
      <c r="BA15">
        <f>((0.055/0.14)*100)</f>
        <v>39.285714285714285</v>
      </c>
      <c r="BB15">
        <f>((0.06/0.135)*100)</f>
        <v>44.444444444444443</v>
      </c>
      <c r="BC15">
        <f>((0.055/0.14)*100)</f>
        <v>39.285714285714285</v>
      </c>
      <c r="BD15">
        <f>((0.06/0.135)*100)</f>
        <v>44.444444444444443</v>
      </c>
      <c r="BF15">
        <f>ABS($B$15-$D$15)</f>
        <v>1.7520100000000003</v>
      </c>
      <c r="BG15">
        <f>ABS($F$15-$H$15)</f>
        <v>1.105192999999999</v>
      </c>
      <c r="BL15">
        <f>SQRT((ABS($A$15-$E$16)^2+(ABS($B$15-$F$16)^2)))</f>
        <v>0.54035770406833294</v>
      </c>
      <c r="BM15">
        <f>SQRT((ABS($C$15-$G$15)^2+(ABS($D$15-$H$15)^2)))</f>
        <v>0.78304335069904663</v>
      </c>
      <c r="BO15">
        <f>SQRT((ABS($A$15-$G$15)^2+(ABS($B$15-$H$15)^2)))</f>
        <v>8.5082391718161148</v>
      </c>
      <c r="BP15">
        <f>SQRT((ABS($C$15-$E$15)^2+(ABS($D$15-$F$15)^2)))</f>
        <v>10.84004143534516</v>
      </c>
      <c r="BR15">
        <f>DEGREES(ACOS((11.4263709976329^2+22.4441898399278^2-11.2726139619896^2)/(2*11.4263709976329*22.4441898399278)))</f>
        <v>8.5343975950374418</v>
      </c>
      <c r="BS15">
        <f>DEGREES(ACOS((8.25589188234754^2+18.4577676183379^2-10.6790919590783^2)/(2*8.25589188234754*18.4577676183379)))</f>
        <v>14.691780028017384</v>
      </c>
      <c r="BU15">
        <v>17</v>
      </c>
      <c r="BV15">
        <v>5</v>
      </c>
      <c r="BW15">
        <v>6</v>
      </c>
      <c r="BX15">
        <v>15</v>
      </c>
      <c r="BY15">
        <v>15</v>
      </c>
      <c r="BZ15">
        <v>4</v>
      </c>
      <c r="CA15">
        <v>15</v>
      </c>
      <c r="CB15">
        <v>3</v>
      </c>
      <c r="CC15">
        <v>17</v>
      </c>
      <c r="CD15">
        <v>6</v>
      </c>
      <c r="CE15">
        <v>15</v>
      </c>
      <c r="CF15">
        <v>5</v>
      </c>
      <c r="CG15">
        <v>15</v>
      </c>
      <c r="CH15">
        <v>15</v>
      </c>
      <c r="CI15">
        <v>3</v>
      </c>
      <c r="CJ15">
        <v>4</v>
      </c>
      <c r="CL15">
        <v>11</v>
      </c>
      <c r="CM15">
        <v>0</v>
      </c>
      <c r="CN15">
        <v>0</v>
      </c>
      <c r="CO15">
        <v>11</v>
      </c>
      <c r="CP15">
        <v>12</v>
      </c>
      <c r="CQ15">
        <v>0</v>
      </c>
      <c r="CR15">
        <v>11</v>
      </c>
      <c r="CS15">
        <v>0</v>
      </c>
      <c r="CT15">
        <v>11</v>
      </c>
      <c r="CU15">
        <v>0</v>
      </c>
      <c r="CV15">
        <v>11</v>
      </c>
      <c r="CW15">
        <v>0</v>
      </c>
      <c r="CX15">
        <v>12</v>
      </c>
      <c r="CY15">
        <v>11</v>
      </c>
      <c r="CZ15">
        <v>0</v>
      </c>
      <c r="DA15">
        <v>0</v>
      </c>
      <c r="DC15">
        <f>((5/17)*100)</f>
        <v>29.411764705882355</v>
      </c>
      <c r="DD15">
        <f>((6/17)*100)</f>
        <v>35.294117647058826</v>
      </c>
      <c r="DE15">
        <f>((15/17)*100)</f>
        <v>88.235294117647058</v>
      </c>
      <c r="DF15">
        <f>((4/15)*100)</f>
        <v>26.666666666666668</v>
      </c>
      <c r="DG15">
        <f>((15/15)*100)</f>
        <v>100</v>
      </c>
      <c r="DH15">
        <f>((3/15)*100)</f>
        <v>20</v>
      </c>
      <c r="DI15">
        <f>((6/17)*100)</f>
        <v>35.294117647058826</v>
      </c>
      <c r="DJ15">
        <f>((15/17)*100)</f>
        <v>88.235294117647058</v>
      </c>
      <c r="DK15">
        <f>((5/17)*100)</f>
        <v>29.411764705882355</v>
      </c>
      <c r="DL15">
        <f>((15/15)*100)</f>
        <v>100</v>
      </c>
      <c r="DM15">
        <f>((3/15)*100)</f>
        <v>20</v>
      </c>
      <c r="DN15">
        <f>((4/15)*100)</f>
        <v>26.666666666666668</v>
      </c>
      <c r="DP15">
        <f>((0/11)*100)</f>
        <v>0</v>
      </c>
      <c r="DQ15">
        <f>((0/11)*100)</f>
        <v>0</v>
      </c>
      <c r="DR15">
        <f>((11/11)*100)</f>
        <v>100</v>
      </c>
      <c r="DS15">
        <f>((0/12)*100)</f>
        <v>0</v>
      </c>
      <c r="DT15">
        <f>((11/12)*100)</f>
        <v>91.666666666666657</v>
      </c>
      <c r="DU15">
        <f>((0/12)*100)</f>
        <v>0</v>
      </c>
      <c r="DV15">
        <f>((0/11)*100)</f>
        <v>0</v>
      </c>
      <c r="DW15">
        <f>((11/11)*100)</f>
        <v>100</v>
      </c>
      <c r="DX15">
        <f>((0/11)*100)</f>
        <v>0</v>
      </c>
      <c r="DY15">
        <f>((11/12)*100)</f>
        <v>91.666666666666657</v>
      </c>
      <c r="DZ15">
        <f>((0/12)*100)</f>
        <v>0</v>
      </c>
      <c r="EA15">
        <f>((0/12)*100)</f>
        <v>0</v>
      </c>
    </row>
    <row r="16" spans="1:131" x14ac:dyDescent="0.25">
      <c r="A16">
        <v>103.77268000000001</v>
      </c>
      <c r="B16">
        <v>8.3411340000000003</v>
      </c>
      <c r="C16">
        <v>90.283918999999997</v>
      </c>
      <c r="D16">
        <v>6.7703090000000001</v>
      </c>
      <c r="E16">
        <v>80.888352000000012</v>
      </c>
      <c r="F16">
        <v>9.0198970000000003</v>
      </c>
      <c r="G16">
        <v>91.167887000000007</v>
      </c>
      <c r="H16">
        <v>6.1260820000000002</v>
      </c>
      <c r="K16">
        <f>(17/200)</f>
        <v>8.5000000000000006E-2</v>
      </c>
      <c r="L16">
        <f>(16/200)</f>
        <v>0.08</v>
      </c>
      <c r="M16">
        <f>(18/200)</f>
        <v>0.09</v>
      </c>
      <c r="N16">
        <f>(17/200)</f>
        <v>8.5000000000000006E-2</v>
      </c>
      <c r="P16">
        <f>(10/200)</f>
        <v>0.05</v>
      </c>
      <c r="Q16">
        <f>(12/200)</f>
        <v>0.06</v>
      </c>
      <c r="R16">
        <f>(11/200)</f>
        <v>5.5E-2</v>
      </c>
      <c r="S16">
        <f>(10/200)</f>
        <v>0.05</v>
      </c>
      <c r="U16">
        <f>0.085+0.05</f>
        <v>0.13500000000000001</v>
      </c>
      <c r="V16">
        <f>0.08+0.06</f>
        <v>0.14000000000000001</v>
      </c>
      <c r="W16">
        <f>0.09+0.055</f>
        <v>0.14499999999999999</v>
      </c>
      <c r="X16">
        <f>0.085+0.05</f>
        <v>0.13500000000000001</v>
      </c>
      <c r="Z16">
        <f>SQRT((ABS($A$17-$A$16)^2+(ABS($B$17-$B$16)^2)))</f>
        <v>25.159741095290549</v>
      </c>
      <c r="AA16">
        <f>SQRT((ABS($C$17-$C$16)^2+(ABS($D$17-$D$16)^2)))</f>
        <v>24.641149694991626</v>
      </c>
      <c r="AB16">
        <f>SQRT((ABS($E$17-$E$16)^2+(ABS($F$17-$F$16)^2)))</f>
        <v>24.049157669246231</v>
      </c>
      <c r="AC16">
        <f>SQRT((ABS($G$17-$G$16)^2+(ABS($H$17-$H$16)^2)))</f>
        <v>24.93970347773373</v>
      </c>
      <c r="AJ16">
        <f>1/0.135</f>
        <v>7.4074074074074066</v>
      </c>
      <c r="AK16">
        <f>1/0.14</f>
        <v>7.1428571428571423</v>
      </c>
      <c r="AL16">
        <f>1/0.145</f>
        <v>6.8965517241379315</v>
      </c>
      <c r="AM16">
        <f>1/0.135</f>
        <v>7.4074074074074066</v>
      </c>
      <c r="AO16">
        <f t="shared" si="4"/>
        <v>186.36845255770777</v>
      </c>
      <c r="AP16">
        <f t="shared" si="5"/>
        <v>176.00821210708301</v>
      </c>
      <c r="AQ16">
        <f t="shared" si="6"/>
        <v>165.85625978790506</v>
      </c>
      <c r="AR16">
        <f t="shared" si="7"/>
        <v>184.73854427950909</v>
      </c>
      <c r="AV16">
        <f>((0.085/0.135)*100)</f>
        <v>62.962962962962962</v>
      </c>
      <c r="AW16">
        <f>((0.08/0.14)*100)</f>
        <v>57.142857142857139</v>
      </c>
      <c r="AX16">
        <f>((0.09/0.145)*100)</f>
        <v>62.068965517241381</v>
      </c>
      <c r="AY16">
        <f>((0.085/0.135)*100)</f>
        <v>62.962962962962962</v>
      </c>
      <c r="BA16">
        <f>((0.05/0.135)*100)</f>
        <v>37.037037037037038</v>
      </c>
      <c r="BB16">
        <f>((0.06/0.14)*100)</f>
        <v>42.857142857142847</v>
      </c>
      <c r="BC16">
        <f>((0.055/0.145)*100)</f>
        <v>37.931034482758626</v>
      </c>
      <c r="BD16">
        <f>((0.05/0.135)*100)</f>
        <v>37.037037037037038</v>
      </c>
      <c r="BF16">
        <f>ABS($B$16-$D$16)</f>
        <v>1.5708250000000001</v>
      </c>
      <c r="BG16">
        <f>ABS($F$16-$H$16)</f>
        <v>2.893815</v>
      </c>
      <c r="BL16">
        <f>SQRT((ABS($A$16-$E$17)^2+(ABS($B$16-$F$17)^2)))</f>
        <v>1.1575304137274329</v>
      </c>
      <c r="BM16">
        <f>SQRT((ABS($C$16-$G$16)^2+(ABS($D$16-$H$16)^2)))</f>
        <v>1.0938134450412547</v>
      </c>
      <c r="BO16">
        <f>SQRT((ABS($A$16-$G$17)^2+(ABS($B$16-$H$17)^2)))</f>
        <v>12.527647340501925</v>
      </c>
      <c r="BP16">
        <f>SQRT((ABS($C$16-$E$16)^2+(ABS($D$16-$F$16)^2)))</f>
        <v>9.6611244387613979</v>
      </c>
      <c r="BR16">
        <f>DEGREES(ACOS((11.6034560093732^2+19.6775916980737^2-8.25589188234754^2)/(2*11.6034560093732*19.6775916980737)))</f>
        <v>6.5360679377091291</v>
      </c>
      <c r="BS16">
        <f>DEGREES(ACOS((13.9461271406117^2+24.9397034777337^2-11.3999464253222^2)/(2*13.9461271406117*24.9397034777337)))</f>
        <v>9.277839238927351</v>
      </c>
      <c r="BU16">
        <v>17</v>
      </c>
      <c r="BV16">
        <v>7</v>
      </c>
      <c r="BW16">
        <v>7</v>
      </c>
      <c r="BX16">
        <v>16</v>
      </c>
      <c r="BY16">
        <v>16</v>
      </c>
      <c r="BZ16">
        <v>6</v>
      </c>
      <c r="CA16">
        <v>16</v>
      </c>
      <c r="CB16">
        <v>6</v>
      </c>
      <c r="CC16">
        <v>18</v>
      </c>
      <c r="CD16">
        <v>8</v>
      </c>
      <c r="CE16">
        <v>16</v>
      </c>
      <c r="CF16">
        <v>8</v>
      </c>
      <c r="CG16">
        <v>17</v>
      </c>
      <c r="CH16">
        <v>16</v>
      </c>
      <c r="CI16">
        <v>7</v>
      </c>
      <c r="CJ16">
        <v>7</v>
      </c>
      <c r="CL16">
        <v>10</v>
      </c>
      <c r="CM16">
        <v>0</v>
      </c>
      <c r="CN16">
        <v>0</v>
      </c>
      <c r="CO16">
        <v>9</v>
      </c>
      <c r="CP16">
        <v>12</v>
      </c>
      <c r="CQ16">
        <v>0</v>
      </c>
      <c r="CR16">
        <v>11</v>
      </c>
      <c r="CS16">
        <v>0</v>
      </c>
      <c r="CT16">
        <v>11</v>
      </c>
      <c r="CU16">
        <v>0</v>
      </c>
      <c r="CV16">
        <v>11</v>
      </c>
      <c r="CW16">
        <v>0</v>
      </c>
      <c r="CX16">
        <v>10</v>
      </c>
      <c r="CY16">
        <v>9</v>
      </c>
      <c r="CZ16">
        <v>0</v>
      </c>
      <c r="DA16">
        <v>0</v>
      </c>
      <c r="DC16">
        <f>((7/17)*100)</f>
        <v>41.17647058823529</v>
      </c>
      <c r="DD16">
        <f>((7/17)*100)</f>
        <v>41.17647058823529</v>
      </c>
      <c r="DE16">
        <f>((16/17)*100)</f>
        <v>94.117647058823522</v>
      </c>
      <c r="DF16">
        <f>((6/16)*100)</f>
        <v>37.5</v>
      </c>
      <c r="DG16">
        <f>((16/16)*100)</f>
        <v>100</v>
      </c>
      <c r="DH16">
        <f>((6/16)*100)</f>
        <v>37.5</v>
      </c>
      <c r="DI16">
        <f>((8/18)*100)</f>
        <v>44.444444444444443</v>
      </c>
      <c r="DJ16">
        <f>((16/18)*100)</f>
        <v>88.888888888888886</v>
      </c>
      <c r="DK16">
        <f>((8/18)*100)</f>
        <v>44.444444444444443</v>
      </c>
      <c r="DL16">
        <f>((16/17)*100)</f>
        <v>94.117647058823522</v>
      </c>
      <c r="DM16">
        <f>((7/17)*100)</f>
        <v>41.17647058823529</v>
      </c>
      <c r="DN16">
        <f>((7/17)*100)</f>
        <v>41.17647058823529</v>
      </c>
      <c r="DP16">
        <f>((0/10)*100)</f>
        <v>0</v>
      </c>
      <c r="DQ16">
        <f>((0/10)*100)</f>
        <v>0</v>
      </c>
      <c r="DR16">
        <f>((9/10)*100)</f>
        <v>90</v>
      </c>
      <c r="DS16">
        <f>((0/12)*100)</f>
        <v>0</v>
      </c>
      <c r="DT16">
        <f>((11/12)*100)</f>
        <v>91.666666666666657</v>
      </c>
      <c r="DU16">
        <f>((0/12)*100)</f>
        <v>0</v>
      </c>
      <c r="DV16">
        <f>((0/11)*100)</f>
        <v>0</v>
      </c>
      <c r="DW16">
        <f>((11/11)*100)</f>
        <v>100</v>
      </c>
      <c r="DX16">
        <f>((0/11)*100)</f>
        <v>0</v>
      </c>
      <c r="DY16">
        <f>((9/10)*100)</f>
        <v>90</v>
      </c>
      <c r="DZ16">
        <f>((0/10)*100)</f>
        <v>0</v>
      </c>
      <c r="EA16">
        <f>((0/10)*100)</f>
        <v>0</v>
      </c>
    </row>
    <row r="17" spans="1:131" x14ac:dyDescent="0.25">
      <c r="A17">
        <v>128.93067400000001</v>
      </c>
      <c r="B17">
        <v>8.6376299999999997</v>
      </c>
      <c r="C17">
        <v>114.92273500000002</v>
      </c>
      <c r="D17">
        <v>6.4311860000000003</v>
      </c>
      <c r="E17">
        <v>104.92922800000001</v>
      </c>
      <c r="F17">
        <v>8.388814</v>
      </c>
      <c r="G17">
        <v>116.10757700000001</v>
      </c>
      <c r="H17">
        <v>6.1520099999999998</v>
      </c>
      <c r="K17">
        <f>(13/200)</f>
        <v>6.5000000000000002E-2</v>
      </c>
      <c r="L17">
        <f>(15/200)</f>
        <v>7.4999999999999997E-2</v>
      </c>
      <c r="M17">
        <f>(18/200)</f>
        <v>0.09</v>
      </c>
      <c r="N17">
        <f>(14/200)</f>
        <v>7.0000000000000007E-2</v>
      </c>
      <c r="P17">
        <f>(12/200)</f>
        <v>0.06</v>
      </c>
      <c r="Q17">
        <f>(10/200)</f>
        <v>0.05</v>
      </c>
      <c r="R17">
        <f>(10/200)</f>
        <v>0.05</v>
      </c>
      <c r="S17">
        <f>(9/200)</f>
        <v>4.4999999999999998E-2</v>
      </c>
      <c r="U17">
        <f>0.065+0.06</f>
        <v>0.125</v>
      </c>
      <c r="V17">
        <f>0.075+0.05</f>
        <v>0.125</v>
      </c>
      <c r="W17">
        <f>0.09+0.05</f>
        <v>0.14000000000000001</v>
      </c>
      <c r="X17">
        <f>0.07+0.045</f>
        <v>0.115</v>
      </c>
      <c r="Z17">
        <f>SQRT((ABS($A$18-$A$17)^2+(ABS($B$18-$B$17)^2)))</f>
        <v>26.616208964564763</v>
      </c>
      <c r="AA17">
        <f>SQRT((ABS($C$18-$C$17)^2+(ABS($D$18-$D$17)^2)))</f>
        <v>21.231034998548534</v>
      </c>
      <c r="AB17">
        <f>SQRT((ABS($E$18-$E$17)^2+(ABS($F$18-$F$17)^2)))</f>
        <v>25.42717207521288</v>
      </c>
      <c r="AC17">
        <f>SQRT((ABS($G$18-$G$17)^2+(ABS($H$18-$H$17)^2)))</f>
        <v>20.10403290866558</v>
      </c>
      <c r="AJ17">
        <f>1/0.125</f>
        <v>8</v>
      </c>
      <c r="AK17">
        <f>1/0.125</f>
        <v>8</v>
      </c>
      <c r="AL17">
        <f>1/0.14</f>
        <v>7.1428571428571423</v>
      </c>
      <c r="AM17">
        <f>1/0.115</f>
        <v>8.695652173913043</v>
      </c>
      <c r="AO17">
        <f t="shared" si="4"/>
        <v>212.9296717165181</v>
      </c>
      <c r="AP17">
        <f t="shared" si="5"/>
        <v>169.84827998838827</v>
      </c>
      <c r="AQ17">
        <f t="shared" si="6"/>
        <v>181.62265768009198</v>
      </c>
      <c r="AR17">
        <f t="shared" si="7"/>
        <v>174.81767746665722</v>
      </c>
      <c r="AV17">
        <f>((0.065/0.125)*100)</f>
        <v>52</v>
      </c>
      <c r="AW17">
        <f>((0.075/0.125)*100)</f>
        <v>60</v>
      </c>
      <c r="AX17">
        <f>((0.09/0.14)*100)</f>
        <v>64.285714285714278</v>
      </c>
      <c r="AY17">
        <f>((0.07/0.115)*100)</f>
        <v>60.869565217391312</v>
      </c>
      <c r="BA17">
        <f>((0.06/0.125)*100)</f>
        <v>48</v>
      </c>
      <c r="BB17">
        <f>((0.05/0.125)*100)</f>
        <v>40</v>
      </c>
      <c r="BC17">
        <f>((0.05/0.14)*100)</f>
        <v>35.714285714285715</v>
      </c>
      <c r="BD17">
        <f>((0.045/0.115)*100)</f>
        <v>39.130434782608688</v>
      </c>
      <c r="BF17">
        <f>ABS($B$17-$D$17)</f>
        <v>2.2064439999999994</v>
      </c>
      <c r="BG17">
        <f>ABS($F$17-$H$17)</f>
        <v>2.2368040000000002</v>
      </c>
      <c r="BL17">
        <f>SQRT((ABS($A$17-$E$18)^2+(ABS($B$17-$F$18)^2)))</f>
        <v>1.4503939977981968</v>
      </c>
      <c r="BM17">
        <f>SQRT((ABS($C$17-$G$17)^2+(ABS($D$17-$H$17)^2)))</f>
        <v>1.2172878886853242</v>
      </c>
      <c r="BO17">
        <f>SQRT((ABS($A$17-$G$18)^2+(ABS($B$17-$H$18)^2)))</f>
        <v>7.781918309609086</v>
      </c>
      <c r="BP17">
        <f>SQRT((ABS($C$17-$E$17)^2+(ABS($D$17-$F$17)^2)))</f>
        <v>10.183441930184173</v>
      </c>
      <c r="BR17">
        <f>DEGREES(ACOS((10.6790919590783^2+24.0491576692462^2-13.9461271406117^2)/(2*10.6790919590783*24.0491576692462)))</f>
        <v>14.218868386890632</v>
      </c>
      <c r="BS17">
        <f>DEGREES(ACOS((21.1647476900166^2+26.8188175880803^2-6.28381455606394^2)/(2*21.1647476900166*26.8188175880803)))</f>
        <v>6.5975420023953237</v>
      </c>
      <c r="BU17">
        <v>13</v>
      </c>
      <c r="BV17">
        <v>4</v>
      </c>
      <c r="BW17">
        <v>3</v>
      </c>
      <c r="BX17">
        <v>10</v>
      </c>
      <c r="BY17">
        <v>15</v>
      </c>
      <c r="BZ17">
        <v>5</v>
      </c>
      <c r="CA17">
        <v>13</v>
      </c>
      <c r="CB17">
        <v>6</v>
      </c>
      <c r="CC17">
        <v>18</v>
      </c>
      <c r="CD17">
        <v>6</v>
      </c>
      <c r="CE17">
        <v>13</v>
      </c>
      <c r="CF17">
        <v>9</v>
      </c>
      <c r="CG17">
        <v>14</v>
      </c>
      <c r="CH17">
        <v>10</v>
      </c>
      <c r="CI17">
        <v>3</v>
      </c>
      <c r="CJ17">
        <v>7</v>
      </c>
      <c r="CL17">
        <v>12</v>
      </c>
      <c r="CM17">
        <v>2</v>
      </c>
      <c r="CN17">
        <v>0</v>
      </c>
      <c r="CO17">
        <v>8</v>
      </c>
      <c r="CP17">
        <v>10</v>
      </c>
      <c r="CQ17">
        <v>0</v>
      </c>
      <c r="CR17">
        <v>8</v>
      </c>
      <c r="CS17">
        <v>0</v>
      </c>
      <c r="CT17">
        <v>10</v>
      </c>
      <c r="CU17">
        <v>0</v>
      </c>
      <c r="CV17">
        <v>8</v>
      </c>
      <c r="CW17">
        <v>0</v>
      </c>
      <c r="CX17">
        <v>9</v>
      </c>
      <c r="CY17">
        <v>8</v>
      </c>
      <c r="CZ17">
        <v>0</v>
      </c>
      <c r="DA17">
        <v>0</v>
      </c>
      <c r="DC17">
        <f>((4/13)*100)</f>
        <v>30.76923076923077</v>
      </c>
      <c r="DD17">
        <f>((3/13)*100)</f>
        <v>23.076923076923077</v>
      </c>
      <c r="DE17">
        <f>((10/13)*100)</f>
        <v>76.923076923076934</v>
      </c>
      <c r="DF17">
        <f>((5/15)*100)</f>
        <v>33.333333333333329</v>
      </c>
      <c r="DG17">
        <f>((13/15)*100)</f>
        <v>86.666666666666671</v>
      </c>
      <c r="DH17">
        <f>((6/15)*100)</f>
        <v>40</v>
      </c>
      <c r="DI17">
        <f>((6/18)*100)</f>
        <v>33.333333333333329</v>
      </c>
      <c r="DJ17">
        <f>((13/18)*100)</f>
        <v>72.222222222222214</v>
      </c>
      <c r="DK17">
        <f>((9/18)*100)</f>
        <v>50</v>
      </c>
      <c r="DL17">
        <f>((10/14)*100)</f>
        <v>71.428571428571431</v>
      </c>
      <c r="DM17">
        <f>((3/14)*100)</f>
        <v>21.428571428571427</v>
      </c>
      <c r="DN17">
        <f>((7/14)*100)</f>
        <v>50</v>
      </c>
      <c r="DP17">
        <f>((2/12)*100)</f>
        <v>16.666666666666664</v>
      </c>
      <c r="DQ17">
        <f>((0/12)*100)</f>
        <v>0</v>
      </c>
      <c r="DR17">
        <f>((8/12)*100)</f>
        <v>66.666666666666657</v>
      </c>
      <c r="DS17">
        <f>((0/10)*100)</f>
        <v>0</v>
      </c>
      <c r="DT17">
        <f>((8/10)*100)</f>
        <v>80</v>
      </c>
      <c r="DU17">
        <f>((0/10)*100)</f>
        <v>0</v>
      </c>
      <c r="DV17">
        <f>((0/10)*100)</f>
        <v>0</v>
      </c>
      <c r="DW17">
        <f>((8/10)*100)</f>
        <v>80</v>
      </c>
      <c r="DX17">
        <f>((0/10)*100)</f>
        <v>0</v>
      </c>
      <c r="DY17">
        <f>((8/9)*100)</f>
        <v>88.888888888888886</v>
      </c>
      <c r="DZ17">
        <f>((0/9)*100)</f>
        <v>0</v>
      </c>
      <c r="EA17">
        <f>((0/9)*100)</f>
        <v>0</v>
      </c>
    </row>
    <row r="18" spans="1:131" x14ac:dyDescent="0.25">
      <c r="A18">
        <v>155.543441</v>
      </c>
      <c r="B18">
        <v>9.0656630000000007</v>
      </c>
      <c r="C18">
        <v>136.15361200000001</v>
      </c>
      <c r="D18">
        <v>6.349278</v>
      </c>
      <c r="E18">
        <v>130.35639400000002</v>
      </c>
      <c r="F18">
        <v>8.3712370000000007</v>
      </c>
      <c r="G18">
        <v>136.20984900000002</v>
      </c>
      <c r="H18">
        <v>5.8859279999999998</v>
      </c>
      <c r="K18">
        <f>(15/200)</f>
        <v>7.4999999999999997E-2</v>
      </c>
      <c r="L18">
        <f>(15/200)</f>
        <v>7.4999999999999997E-2</v>
      </c>
      <c r="M18">
        <f>(15/200)</f>
        <v>7.4999999999999997E-2</v>
      </c>
      <c r="N18">
        <f>(16/200)</f>
        <v>0.08</v>
      </c>
      <c r="P18">
        <f>(11/200)</f>
        <v>5.5E-2</v>
      </c>
      <c r="Q18">
        <f>(11/200)</f>
        <v>5.5E-2</v>
      </c>
      <c r="R18">
        <f>(10/200)</f>
        <v>0.05</v>
      </c>
      <c r="S18">
        <f>(11/200)</f>
        <v>5.5E-2</v>
      </c>
      <c r="U18">
        <f>0.075+0.055</f>
        <v>0.13</v>
      </c>
      <c r="V18">
        <f>0.075+0.055</f>
        <v>0.13</v>
      </c>
      <c r="W18">
        <f>0.075+0.05</f>
        <v>0.125</v>
      </c>
      <c r="X18">
        <f>0.08+0.055</f>
        <v>0.13500000000000001</v>
      </c>
      <c r="Z18">
        <f>SQRT((ABS($A$19-$A$18)^2+(ABS($B$19-$B$18)^2)))</f>
        <v>21.150790836166777</v>
      </c>
      <c r="AA18">
        <f>SQRT((ABS($C$19-$C$18)^2+(ABS($D$19-$D$18)^2)))</f>
        <v>27.106364409849817</v>
      </c>
      <c r="AB18">
        <f>SQRT((ABS($E$19-$E$18)^2+(ABS($F$19-$F$18)^2)))</f>
        <v>26.716927349295009</v>
      </c>
      <c r="AC18">
        <f>SQRT((ABS($G$19-$G$18)^2+(ABS($H$19-$H$18)^2)))</f>
        <v>26.818817588080222</v>
      </c>
      <c r="AJ18">
        <f>1/0.13</f>
        <v>7.6923076923076916</v>
      </c>
      <c r="AK18">
        <f>1/0.13</f>
        <v>7.6923076923076916</v>
      </c>
      <c r="AL18">
        <f>1/0.125</f>
        <v>8</v>
      </c>
      <c r="AM18">
        <f>1/0.135</f>
        <v>7.4074074074074066</v>
      </c>
      <c r="AO18">
        <f t="shared" si="4"/>
        <v>162.69839104743673</v>
      </c>
      <c r="AP18">
        <f t="shared" si="5"/>
        <v>208.5104954603832</v>
      </c>
      <c r="AQ18">
        <f t="shared" si="6"/>
        <v>213.73541879436007</v>
      </c>
      <c r="AR18">
        <f t="shared" si="7"/>
        <v>198.6579080598535</v>
      </c>
      <c r="AV18">
        <f>((0.075/0.13)*100)</f>
        <v>57.692307692307686</v>
      </c>
      <c r="AW18">
        <f>((0.075/0.13)*100)</f>
        <v>57.692307692307686</v>
      </c>
      <c r="AX18">
        <f>((0.075/0.125)*100)</f>
        <v>60</v>
      </c>
      <c r="AY18">
        <f>((0.08/0.135)*100)</f>
        <v>59.259259259259252</v>
      </c>
      <c r="BA18">
        <f>((0.055/0.13)*100)</f>
        <v>42.307692307692307</v>
      </c>
      <c r="BB18">
        <f>((0.055/0.13)*100)</f>
        <v>42.307692307692307</v>
      </c>
      <c r="BC18">
        <f>((0.05/0.125)*100)</f>
        <v>40</v>
      </c>
      <c r="BD18">
        <f>((0.055/0.135)*100)</f>
        <v>40.74074074074074</v>
      </c>
      <c r="BF18">
        <f>ABS($B$18-$D$18)</f>
        <v>2.7163850000000007</v>
      </c>
      <c r="BG18">
        <f>ABS($F$18-$H$18)</f>
        <v>2.4853090000000009</v>
      </c>
      <c r="BL18">
        <f>SQRT((ABS($A$18-$E$19)^2+(ABS($B$18-$F$19)^2)))</f>
        <v>1.5963342322771827</v>
      </c>
      <c r="BM18">
        <f>SQRT((ABS($C$18-$G$18)^2+(ABS($D$18-$H$18)^2)))</f>
        <v>0.46675027870264979</v>
      </c>
      <c r="BO18">
        <f>SQRT((ABS($A$18-$G$19)^2+(ABS($B$18-$H$19)^2)))</f>
        <v>7.5895291014012862</v>
      </c>
      <c r="BP18">
        <f>SQRT((ABS($C$18-$E$18)^2+(ABS($D$18-$F$18)^2)))</f>
        <v>6.1397112910302916</v>
      </c>
      <c r="BR18">
        <f>DEGREES(ACOS((6.3592213566211^2+26.716927349295^2-21.1647476900166^2)/(2*6.3592213566211*26.716927349295)))</f>
        <v>25.659746664157993</v>
      </c>
      <c r="BS18">
        <f>DEGREES(ACOS((17.3227940555635^2+21.193665645884^2-4.96504024332231^2)/(2*17.3227940555635*21.193665645884)))</f>
        <v>9.3079945749831055</v>
      </c>
      <c r="BU18">
        <v>15</v>
      </c>
      <c r="BV18">
        <v>5</v>
      </c>
      <c r="BW18">
        <v>5</v>
      </c>
      <c r="BX18">
        <v>13</v>
      </c>
      <c r="BY18">
        <v>15</v>
      </c>
      <c r="BZ18">
        <v>4</v>
      </c>
      <c r="CA18">
        <v>11</v>
      </c>
      <c r="CB18">
        <v>4</v>
      </c>
      <c r="CC18">
        <v>15</v>
      </c>
      <c r="CD18">
        <v>4</v>
      </c>
      <c r="CE18">
        <v>11</v>
      </c>
      <c r="CF18">
        <v>7</v>
      </c>
      <c r="CG18">
        <v>16</v>
      </c>
      <c r="CH18">
        <v>13</v>
      </c>
      <c r="CI18">
        <v>6</v>
      </c>
      <c r="CJ18">
        <v>7</v>
      </c>
      <c r="CL18">
        <v>11</v>
      </c>
      <c r="CM18">
        <v>0</v>
      </c>
      <c r="CN18">
        <v>0</v>
      </c>
      <c r="CO18">
        <v>8</v>
      </c>
      <c r="CP18">
        <v>11</v>
      </c>
      <c r="CQ18">
        <v>2</v>
      </c>
      <c r="CR18">
        <v>6</v>
      </c>
      <c r="CS18">
        <v>0</v>
      </c>
      <c r="CT18">
        <v>10</v>
      </c>
      <c r="CU18">
        <v>0</v>
      </c>
      <c r="CV18">
        <v>6</v>
      </c>
      <c r="CW18">
        <v>3</v>
      </c>
      <c r="CX18">
        <v>11</v>
      </c>
      <c r="CY18">
        <v>8</v>
      </c>
      <c r="CZ18">
        <v>0</v>
      </c>
      <c r="DA18">
        <v>3</v>
      </c>
      <c r="DC18">
        <f>((5/15)*100)</f>
        <v>33.333333333333329</v>
      </c>
      <c r="DD18">
        <f>((5/15)*100)</f>
        <v>33.333333333333329</v>
      </c>
      <c r="DE18">
        <f>((13/15)*100)</f>
        <v>86.666666666666671</v>
      </c>
      <c r="DF18">
        <f>((4/15)*100)</f>
        <v>26.666666666666668</v>
      </c>
      <c r="DG18">
        <f>((11/15)*100)</f>
        <v>73.333333333333329</v>
      </c>
      <c r="DH18">
        <f>((4/15)*100)</f>
        <v>26.666666666666668</v>
      </c>
      <c r="DI18">
        <f>((4/15)*100)</f>
        <v>26.666666666666668</v>
      </c>
      <c r="DJ18">
        <f>((11/15)*100)</f>
        <v>73.333333333333329</v>
      </c>
      <c r="DK18">
        <f>((7/15)*100)</f>
        <v>46.666666666666664</v>
      </c>
      <c r="DL18">
        <f>((13/16)*100)</f>
        <v>81.25</v>
      </c>
      <c r="DM18">
        <f>((6/16)*100)</f>
        <v>37.5</v>
      </c>
      <c r="DN18">
        <f>((7/16)*100)</f>
        <v>43.75</v>
      </c>
      <c r="DP18">
        <f>((0/11)*100)</f>
        <v>0</v>
      </c>
      <c r="DQ18">
        <f>((0/11)*100)</f>
        <v>0</v>
      </c>
      <c r="DR18">
        <f>((8/11)*100)</f>
        <v>72.727272727272734</v>
      </c>
      <c r="DS18">
        <f>((2/11)*100)</f>
        <v>18.181818181818183</v>
      </c>
      <c r="DT18">
        <f>((6/11)*100)</f>
        <v>54.54545454545454</v>
      </c>
      <c r="DU18">
        <f>((0/11)*100)</f>
        <v>0</v>
      </c>
      <c r="DV18">
        <f>((0/10)*100)</f>
        <v>0</v>
      </c>
      <c r="DW18">
        <f>((6/10)*100)</f>
        <v>60</v>
      </c>
      <c r="DX18">
        <f>((3/10)*100)</f>
        <v>30</v>
      </c>
      <c r="DY18">
        <f>((8/11)*100)</f>
        <v>72.727272727272734</v>
      </c>
      <c r="DZ18">
        <f>((0/11)*100)</f>
        <v>0</v>
      </c>
      <c r="EA18">
        <f>((3/11)*100)</f>
        <v>27.27272727272727</v>
      </c>
    </row>
    <row r="19" spans="1:131" x14ac:dyDescent="0.25">
      <c r="A19">
        <v>176.69265999999999</v>
      </c>
      <c r="B19">
        <v>8.8078090000000007</v>
      </c>
      <c r="C19">
        <v>163.24097</v>
      </c>
      <c r="D19">
        <v>7.3641810000000003</v>
      </c>
      <c r="E19">
        <v>157.044659</v>
      </c>
      <c r="F19">
        <v>9.6084589999999999</v>
      </c>
      <c r="G19">
        <v>162.97771</v>
      </c>
      <c r="H19">
        <v>7.5383789999999999</v>
      </c>
      <c r="K19">
        <f>(14/200)</f>
        <v>7.0000000000000007E-2</v>
      </c>
      <c r="L19">
        <f>(15/200)</f>
        <v>7.4999999999999997E-2</v>
      </c>
      <c r="M19">
        <f>(17/200)</f>
        <v>8.5000000000000006E-2</v>
      </c>
      <c r="N19">
        <f>(13/200)</f>
        <v>6.5000000000000002E-2</v>
      </c>
      <c r="P19">
        <f>(12/200)</f>
        <v>0.06</v>
      </c>
      <c r="Q19">
        <f>(10/200)</f>
        <v>0.05</v>
      </c>
      <c r="R19">
        <f>(10/200)</f>
        <v>0.05</v>
      </c>
      <c r="S19">
        <f>(8/200)</f>
        <v>0.04</v>
      </c>
      <c r="U19">
        <f>0.07+0.06</f>
        <v>0.13</v>
      </c>
      <c r="V19">
        <f>0.075+0.05</f>
        <v>0.125</v>
      </c>
      <c r="W19">
        <f>0.085+0.05</f>
        <v>0.13500000000000001</v>
      </c>
      <c r="X19">
        <f>0.065+0.04</f>
        <v>0.10500000000000001</v>
      </c>
      <c r="Z19">
        <f>SQRT((ABS($A$20-$A$19)^2+(ABS($B$20-$B$19)^2)))</f>
        <v>23.312473645480448</v>
      </c>
      <c r="AA19">
        <f>SQRT((ABS($C$20-$C$19)^2+(ABS($D$20-$D$19)^2)))</f>
        <v>20.733857065522379</v>
      </c>
      <c r="AB19">
        <f>SQRT((ABS($E$20-$E$19)^2+(ABS($F$20-$F$19)^2)))</f>
        <v>23.259145022782931</v>
      </c>
      <c r="AC19">
        <f>SQRT((ABS($G$20-$G$19)^2+(ABS($H$20-$H$19)^2)))</f>
        <v>21.193665645884028</v>
      </c>
      <c r="AJ19">
        <f>1/0.13</f>
        <v>7.6923076923076916</v>
      </c>
      <c r="AK19">
        <f>1/0.125</f>
        <v>8</v>
      </c>
      <c r="AL19">
        <f>1/0.135</f>
        <v>7.4074074074074066</v>
      </c>
      <c r="AM19">
        <f>1/0.105</f>
        <v>9.5238095238095237</v>
      </c>
      <c r="AO19">
        <f t="shared" si="4"/>
        <v>179.32672034984961</v>
      </c>
      <c r="AP19">
        <f t="shared" si="5"/>
        <v>165.87085652417903</v>
      </c>
      <c r="AQ19">
        <f t="shared" si="6"/>
        <v>172.28996313172541</v>
      </c>
      <c r="AR19">
        <f t="shared" si="7"/>
        <v>201.84443472270502</v>
      </c>
      <c r="AV19">
        <f>((0.07/0.13)*100)</f>
        <v>53.846153846153854</v>
      </c>
      <c r="AW19">
        <f>((0.075/0.125)*100)</f>
        <v>60</v>
      </c>
      <c r="AX19">
        <f>((0.085/0.135)*100)</f>
        <v>62.962962962962962</v>
      </c>
      <c r="AY19">
        <f>((0.065/0.105)*100)</f>
        <v>61.904761904761905</v>
      </c>
      <c r="BA19">
        <f>((0.06/0.13)*100)</f>
        <v>46.153846153846153</v>
      </c>
      <c r="BB19">
        <f>((0.05/0.125)*100)</f>
        <v>40</v>
      </c>
      <c r="BC19">
        <f>((0.05/0.135)*100)</f>
        <v>37.037037037037038</v>
      </c>
      <c r="BD19">
        <f>((0.04/0.105)*100)</f>
        <v>38.095238095238102</v>
      </c>
      <c r="BF19">
        <f>ABS($B$19-$D$19)</f>
        <v>1.4436280000000004</v>
      </c>
      <c r="BG19">
        <f>ABS($F$19-$H$19)</f>
        <v>2.0700799999999999</v>
      </c>
      <c r="BL19">
        <f>SQRT((ABS($A$19-$E$20)^2+(ABS($B$19-$F$20)^2)))</f>
        <v>3.5993712747763378</v>
      </c>
      <c r="BM19">
        <f>SQRT((ABS($C$19-$G$19)^2+(ABS($D$19-$H$19)^2)))</f>
        <v>0.31567510323749193</v>
      </c>
      <c r="BO19">
        <f>SQRT((ABS($A$19-$G$20)^2+(ABS($B$19-$H$20)^2)))</f>
        <v>8.175412223849337</v>
      </c>
      <c r="BP19">
        <f>SQRT((ABS($C$19-$E$19)^2+(ABS($D$19-$F$19)^2)))</f>
        <v>6.5902241046875716</v>
      </c>
      <c r="BR19">
        <f>DEGREES(ACOS((6.28381455606394^2+23.2591450227829^2-17.3227940555635^2)/(2*6.28381455606394*23.2591450227829)))</f>
        <v>16.416877509905191</v>
      </c>
      <c r="BS19">
        <f>DEGREES(ACOS((19.5334113838961^2+22.2331608515626^2-3.98279923902435^2)/(2*19.5334113838961*22.2331608515626)))</f>
        <v>8.0571917898055752</v>
      </c>
      <c r="BU19">
        <v>14</v>
      </c>
      <c r="BV19">
        <v>7</v>
      </c>
      <c r="BW19">
        <v>4</v>
      </c>
      <c r="BX19">
        <v>7</v>
      </c>
      <c r="BY19">
        <v>15</v>
      </c>
      <c r="BZ19">
        <v>5</v>
      </c>
      <c r="CA19">
        <v>11</v>
      </c>
      <c r="CB19">
        <v>7</v>
      </c>
      <c r="CC19">
        <v>17</v>
      </c>
      <c r="CD19">
        <v>5</v>
      </c>
      <c r="CE19">
        <v>11</v>
      </c>
      <c r="CF19">
        <v>10</v>
      </c>
      <c r="CG19">
        <v>13</v>
      </c>
      <c r="CH19">
        <v>7</v>
      </c>
      <c r="CI19">
        <v>4</v>
      </c>
      <c r="CJ19">
        <v>10</v>
      </c>
      <c r="CL19">
        <v>12</v>
      </c>
      <c r="CM19">
        <v>2</v>
      </c>
      <c r="CN19">
        <v>0</v>
      </c>
      <c r="CO19">
        <v>6</v>
      </c>
      <c r="CP19">
        <v>10</v>
      </c>
      <c r="CQ19">
        <v>0</v>
      </c>
      <c r="CR19">
        <v>6</v>
      </c>
      <c r="CS19">
        <v>0</v>
      </c>
      <c r="CT19">
        <v>10</v>
      </c>
      <c r="CU19">
        <v>0</v>
      </c>
      <c r="CV19">
        <v>6</v>
      </c>
      <c r="CW19">
        <v>1</v>
      </c>
      <c r="CX19">
        <v>8</v>
      </c>
      <c r="CY19">
        <v>6</v>
      </c>
      <c r="CZ19">
        <v>0</v>
      </c>
      <c r="DA19">
        <v>1</v>
      </c>
      <c r="DC19">
        <f>((7/14)*100)</f>
        <v>50</v>
      </c>
      <c r="DD19">
        <f>((4/14)*100)</f>
        <v>28.571428571428569</v>
      </c>
      <c r="DE19">
        <f>((7/14)*100)</f>
        <v>50</v>
      </c>
      <c r="DF19">
        <f>((5/15)*100)</f>
        <v>33.333333333333329</v>
      </c>
      <c r="DG19">
        <f>((11/15)*100)</f>
        <v>73.333333333333329</v>
      </c>
      <c r="DH19">
        <f>((7/15)*100)</f>
        <v>46.666666666666664</v>
      </c>
      <c r="DI19">
        <f>((5/17)*100)</f>
        <v>29.411764705882355</v>
      </c>
      <c r="DJ19">
        <f>((11/17)*100)</f>
        <v>64.705882352941174</v>
      </c>
      <c r="DK19">
        <f>((10/17)*100)</f>
        <v>58.82352941176471</v>
      </c>
      <c r="DL19">
        <f>((7/13)*100)</f>
        <v>53.846153846153847</v>
      </c>
      <c r="DM19">
        <f>((4/13)*100)</f>
        <v>30.76923076923077</v>
      </c>
      <c r="DN19">
        <f>((10/13)*100)</f>
        <v>76.923076923076934</v>
      </c>
      <c r="DP19">
        <f>((2/12)*100)</f>
        <v>16.666666666666664</v>
      </c>
      <c r="DQ19">
        <f>((0/12)*100)</f>
        <v>0</v>
      </c>
      <c r="DR19">
        <f>((6/12)*100)</f>
        <v>50</v>
      </c>
      <c r="DS19">
        <f>((0/10)*100)</f>
        <v>0</v>
      </c>
      <c r="DT19">
        <f>((6/10)*100)</f>
        <v>60</v>
      </c>
      <c r="DU19">
        <f>((0/10)*100)</f>
        <v>0</v>
      </c>
      <c r="DV19">
        <f>((0/10)*100)</f>
        <v>0</v>
      </c>
      <c r="DW19">
        <f>((6/10)*100)</f>
        <v>60</v>
      </c>
      <c r="DX19">
        <f>((1/10)*100)</f>
        <v>10</v>
      </c>
      <c r="DY19">
        <f>((6/8)*100)</f>
        <v>75</v>
      </c>
      <c r="DZ19">
        <f>((0/8)*100)</f>
        <v>0</v>
      </c>
      <c r="EA19">
        <f>((1/8)*100)</f>
        <v>12.5</v>
      </c>
    </row>
    <row r="20" spans="1:131" x14ac:dyDescent="0.25">
      <c r="A20">
        <v>199.925376</v>
      </c>
      <c r="B20">
        <v>6.8810669999999998</v>
      </c>
      <c r="C20">
        <v>183.94349600000001</v>
      </c>
      <c r="D20">
        <v>6.2247750000000002</v>
      </c>
      <c r="E20">
        <v>180.27569099999999</v>
      </c>
      <c r="F20">
        <v>8.4652270000000005</v>
      </c>
      <c r="G20">
        <v>184.045772</v>
      </c>
      <c r="H20">
        <v>5.2344200000000001</v>
      </c>
      <c r="K20">
        <f>(14/200)</f>
        <v>7.0000000000000007E-2</v>
      </c>
      <c r="L20">
        <f>(14/200)</f>
        <v>7.0000000000000007E-2</v>
      </c>
      <c r="M20">
        <f>(15/200)</f>
        <v>7.4999999999999997E-2</v>
      </c>
      <c r="N20">
        <f>(14/200)</f>
        <v>7.0000000000000007E-2</v>
      </c>
      <c r="P20">
        <f>(10/200)</f>
        <v>0.05</v>
      </c>
      <c r="Q20">
        <f>(9/200)</f>
        <v>4.4999999999999998E-2</v>
      </c>
      <c r="R20">
        <f>(10/200)</f>
        <v>0.05</v>
      </c>
      <c r="S20">
        <f>(11/200)</f>
        <v>5.5E-2</v>
      </c>
      <c r="U20">
        <f>0.07+0.05</f>
        <v>0.12000000000000001</v>
      </c>
      <c r="V20">
        <f>0.07+0.045</f>
        <v>0.115</v>
      </c>
      <c r="W20">
        <f>0.075+0.05</f>
        <v>0.125</v>
      </c>
      <c r="X20">
        <f>0.07+0.055</f>
        <v>0.125</v>
      </c>
      <c r="Z20">
        <f>SQRT((ABS($A$21-$A$20)^2+(ABS($B$21-$B$20)^2)))</f>
        <v>19.886923755200073</v>
      </c>
      <c r="AA20">
        <f>SQRT((ABS($C$21-$C$20)^2+(ABS($D$21-$D$20)^2)))</f>
        <v>21.970359811773491</v>
      </c>
      <c r="AB20">
        <f>SQRT((ABS($E$21-$E$20)^2+(ABS($F$21-$F$20)^2)))</f>
        <v>23.234381114967071</v>
      </c>
      <c r="AC20">
        <f>SQRT((ABS($G$21-$G$20)^2+(ABS($H$21-$H$20)^2)))</f>
        <v>22.233160851562623</v>
      </c>
      <c r="AJ20">
        <f>1/0.12</f>
        <v>8.3333333333333339</v>
      </c>
      <c r="AK20">
        <f>1/0.115</f>
        <v>8.695652173913043</v>
      </c>
      <c r="AL20">
        <f>1/0.125</f>
        <v>8</v>
      </c>
      <c r="AM20">
        <f>1/0.125</f>
        <v>8</v>
      </c>
      <c r="AO20">
        <f t="shared" si="4"/>
        <v>165.72436462666727</v>
      </c>
      <c r="AP20">
        <f t="shared" si="5"/>
        <v>191.04660705889992</v>
      </c>
      <c r="AQ20">
        <f t="shared" si="6"/>
        <v>185.87504891973657</v>
      </c>
      <c r="AR20">
        <f t="shared" si="7"/>
        <v>177.86528681250098</v>
      </c>
      <c r="AV20">
        <f>((0.07/0.12)*100)</f>
        <v>58.333333333333336</v>
      </c>
      <c r="AW20">
        <f>((0.07/0.115)*100)</f>
        <v>60.869565217391312</v>
      </c>
      <c r="AX20">
        <f>((0.075/0.125)*100)</f>
        <v>60</v>
      </c>
      <c r="AY20">
        <f>((0.07/0.125)*100)</f>
        <v>56.000000000000007</v>
      </c>
      <c r="BA20">
        <f>((0.05/0.12)*100)</f>
        <v>41.666666666666671</v>
      </c>
      <c r="BB20">
        <f>((0.045/0.115)*100)</f>
        <v>39.130434782608688</v>
      </c>
      <c r="BC20">
        <f>((0.05/0.125)*100)</f>
        <v>40</v>
      </c>
      <c r="BD20">
        <f>((0.055/0.125)*100)</f>
        <v>44</v>
      </c>
      <c r="BF20">
        <f>ABS($B$20-$D$20)</f>
        <v>0.65629199999999965</v>
      </c>
      <c r="BG20">
        <f>ABS($F$20-$H$20)</f>
        <v>3.2308070000000004</v>
      </c>
      <c r="BL20">
        <f>SQRT((ABS($A$20-$E$21)^2+(ABS($B$20-$F$21)^2)))</f>
        <v>3.5687099084813614</v>
      </c>
      <c r="BM20">
        <f>SQRT((ABS($C$20-$G$20)^2+(ABS($D$20-$H$20)^2)))</f>
        <v>0.99562212018466023</v>
      </c>
      <c r="BO20">
        <f>SQRT((ABS($A$20-$G$21)^2+(ABS($B$20-$H$21)^2)))</f>
        <v>6.812248842656583</v>
      </c>
      <c r="BP20">
        <f>SQRT((ABS($C$20-$E$20)^2+(ABS($D$20-$F$20)^2)))</f>
        <v>4.2979551745369697</v>
      </c>
      <c r="BR20">
        <f>DEGREES(ACOS((4.96504024332231^2+23.2343811149671^2-19.5334113838961^2)/(2*4.96504024332231*23.2343811149671)))</f>
        <v>37.544025623761286</v>
      </c>
      <c r="BS20">
        <f>DEGREES(ACOS((17.6043815008893^2+19.7829655798957^2-4.00012584168298^2)/(2*17.6043815008893*19.7829655798957)))</f>
        <v>10.313867452713415</v>
      </c>
      <c r="BU20">
        <v>14</v>
      </c>
      <c r="BV20">
        <v>7</v>
      </c>
      <c r="BW20">
        <v>5</v>
      </c>
      <c r="BX20">
        <v>8</v>
      </c>
      <c r="BY20">
        <v>14</v>
      </c>
      <c r="BZ20">
        <v>7</v>
      </c>
      <c r="CA20">
        <v>7</v>
      </c>
      <c r="CB20">
        <v>3</v>
      </c>
      <c r="CC20">
        <v>15</v>
      </c>
      <c r="CD20">
        <v>5</v>
      </c>
      <c r="CE20">
        <v>7</v>
      </c>
      <c r="CF20">
        <v>11</v>
      </c>
      <c r="CG20">
        <v>14</v>
      </c>
      <c r="CH20">
        <v>8</v>
      </c>
      <c r="CI20">
        <v>4</v>
      </c>
      <c r="CJ20">
        <v>11</v>
      </c>
      <c r="CL20">
        <v>10</v>
      </c>
      <c r="CM20">
        <v>3</v>
      </c>
      <c r="CN20">
        <v>0</v>
      </c>
      <c r="CO20">
        <v>4</v>
      </c>
      <c r="CP20">
        <v>9</v>
      </c>
      <c r="CQ20">
        <v>2</v>
      </c>
      <c r="CR20">
        <v>3</v>
      </c>
      <c r="CS20">
        <v>0</v>
      </c>
      <c r="CT20">
        <v>10</v>
      </c>
      <c r="CU20">
        <v>0</v>
      </c>
      <c r="CV20">
        <v>3</v>
      </c>
      <c r="CW20">
        <v>7</v>
      </c>
      <c r="CX20">
        <v>11</v>
      </c>
      <c r="CY20">
        <v>4</v>
      </c>
      <c r="CZ20">
        <v>0</v>
      </c>
      <c r="DA20">
        <v>7</v>
      </c>
      <c r="DC20">
        <f>((7/14)*100)</f>
        <v>50</v>
      </c>
      <c r="DD20">
        <f>((5/14)*100)</f>
        <v>35.714285714285715</v>
      </c>
      <c r="DE20">
        <f>((8/14)*100)</f>
        <v>57.142857142857139</v>
      </c>
      <c r="DF20">
        <f>((7/14)*100)</f>
        <v>50</v>
      </c>
      <c r="DG20">
        <f>((7/14)*100)</f>
        <v>50</v>
      </c>
      <c r="DH20">
        <f>((3/14)*100)</f>
        <v>21.428571428571427</v>
      </c>
      <c r="DI20">
        <f>((5/15)*100)</f>
        <v>33.333333333333329</v>
      </c>
      <c r="DJ20">
        <f>((7/15)*100)</f>
        <v>46.666666666666664</v>
      </c>
      <c r="DK20">
        <f>((11/15)*100)</f>
        <v>73.333333333333329</v>
      </c>
      <c r="DL20">
        <f>((8/14)*100)</f>
        <v>57.142857142857139</v>
      </c>
      <c r="DM20">
        <f>((4/14)*100)</f>
        <v>28.571428571428569</v>
      </c>
      <c r="DN20">
        <f>((11/14)*100)</f>
        <v>78.571428571428569</v>
      </c>
      <c r="DP20">
        <f>((3/10)*100)</f>
        <v>30</v>
      </c>
      <c r="DQ20">
        <f>((0/10)*100)</f>
        <v>0</v>
      </c>
      <c r="DR20">
        <f>((4/10)*100)</f>
        <v>40</v>
      </c>
      <c r="DS20">
        <f>((2/9)*100)</f>
        <v>22.222222222222221</v>
      </c>
      <c r="DT20">
        <f>((3/9)*100)</f>
        <v>33.333333333333329</v>
      </c>
      <c r="DU20">
        <f>((0/9)*100)</f>
        <v>0</v>
      </c>
      <c r="DV20">
        <f>((0/10)*100)</f>
        <v>0</v>
      </c>
      <c r="DW20">
        <f>((3/10)*100)</f>
        <v>30</v>
      </c>
      <c r="DX20">
        <f>((7/10)*100)</f>
        <v>70</v>
      </c>
      <c r="DY20">
        <f>((4/11)*100)</f>
        <v>36.363636363636367</v>
      </c>
      <c r="DZ20">
        <f>((0/11)*100)</f>
        <v>0</v>
      </c>
      <c r="EA20">
        <f>((7/11)*100)</f>
        <v>63.636363636363633</v>
      </c>
    </row>
    <row r="21" spans="1:131" x14ac:dyDescent="0.25">
      <c r="A21">
        <v>219.772526</v>
      </c>
      <c r="B21">
        <v>8.1381960000000007</v>
      </c>
      <c r="C21">
        <v>205.862762</v>
      </c>
      <c r="D21">
        <v>4.7272809999999996</v>
      </c>
      <c r="E21">
        <v>203.47713400000001</v>
      </c>
      <c r="F21">
        <v>7.2284940000000004</v>
      </c>
      <c r="G21">
        <v>206.262576</v>
      </c>
      <c r="H21">
        <v>4.3817409999999999</v>
      </c>
      <c r="K21">
        <f>(13/200)</f>
        <v>6.5000000000000002E-2</v>
      </c>
      <c r="L21">
        <f>(14/200)</f>
        <v>7.0000000000000007E-2</v>
      </c>
      <c r="M21">
        <f>(13/200)</f>
        <v>6.5000000000000002E-2</v>
      </c>
      <c r="N21">
        <f>(14/200)</f>
        <v>7.0000000000000007E-2</v>
      </c>
      <c r="P21">
        <f>(11/200)</f>
        <v>5.5E-2</v>
      </c>
      <c r="Q21">
        <f>(10/200)</f>
        <v>0.05</v>
      </c>
      <c r="R21">
        <f>(10/200)</f>
        <v>0.05</v>
      </c>
      <c r="S21">
        <f>(10/200)</f>
        <v>0.05</v>
      </c>
      <c r="U21">
        <f>0.065+0.055</f>
        <v>0.12</v>
      </c>
      <c r="V21">
        <f>0.07+0.05</f>
        <v>0.12000000000000001</v>
      </c>
      <c r="W21">
        <f>0.065+0.05</f>
        <v>0.115</v>
      </c>
      <c r="X21">
        <f>0.07+0.05</f>
        <v>0.12000000000000001</v>
      </c>
      <c r="Z21">
        <f>SQRT((ABS($A$22-$A$21)^2+(ABS($B$22-$B$21)^2)))</f>
        <v>21.340940407969686</v>
      </c>
      <c r="AA21">
        <f>SQRT((ABS($C$22-$C$21)^2+(ABS($D$22-$D$21)^2)))</f>
        <v>19.596297542639316</v>
      </c>
      <c r="AB21">
        <f>SQRT((ABS($E$22-$E$21)^2+(ABS($F$22-$F$21)^2)))</f>
        <v>19.875865244865516</v>
      </c>
      <c r="AC21">
        <f>SQRT((ABS($G$22-$G$21)^2+(ABS($H$22-$H$21)^2)))</f>
        <v>19.782965579895652</v>
      </c>
      <c r="AJ21">
        <f>1/0.12</f>
        <v>8.3333333333333339</v>
      </c>
      <c r="AK21">
        <f>1/0.12</f>
        <v>8.3333333333333339</v>
      </c>
      <c r="AL21">
        <f>1/0.115</f>
        <v>8.695652173913043</v>
      </c>
      <c r="AM21">
        <f>1/0.12</f>
        <v>8.3333333333333339</v>
      </c>
      <c r="AO21">
        <f t="shared" si="4"/>
        <v>177.84117006641407</v>
      </c>
      <c r="AP21">
        <f t="shared" si="5"/>
        <v>163.30247952199429</v>
      </c>
      <c r="AQ21">
        <f t="shared" si="6"/>
        <v>172.83361082491751</v>
      </c>
      <c r="AR21">
        <f t="shared" si="7"/>
        <v>164.85804649913041</v>
      </c>
      <c r="AV21">
        <f>((0.065/0.12)*100)</f>
        <v>54.166666666666671</v>
      </c>
      <c r="AW21">
        <f>((0.07/0.12)*100)</f>
        <v>58.333333333333336</v>
      </c>
      <c r="AX21">
        <f>((0.065/0.115)*100)</f>
        <v>56.521739130434781</v>
      </c>
      <c r="AY21">
        <f>((0.07/0.12)*100)</f>
        <v>58.333333333333336</v>
      </c>
      <c r="BA21">
        <f>((0.055/0.12)*100)</f>
        <v>45.833333333333336</v>
      </c>
      <c r="BB21">
        <f>((0.05/0.12)*100)</f>
        <v>41.666666666666671</v>
      </c>
      <c r="BC21">
        <f>((0.05/0.115)*100)</f>
        <v>43.478260869565219</v>
      </c>
      <c r="BD21">
        <f>((0.05/0.12)*100)</f>
        <v>41.666666666666671</v>
      </c>
      <c r="BF21">
        <f>ABS($B$21-$D$21)</f>
        <v>3.410915000000001</v>
      </c>
      <c r="BG21">
        <f>ABS($F$21-$H$21)</f>
        <v>2.8467530000000005</v>
      </c>
      <c r="BL21">
        <f>SQRT((ABS($A$21-$E$22)^2+(ABS($B$21-$F$22)^2)))</f>
        <v>3.5880644060993467</v>
      </c>
      <c r="BM21">
        <f>SQRT((ABS($C$21-$G$21)^2+(ABS($D$21-$H$21)^2)))</f>
        <v>0.52844027684875938</v>
      </c>
      <c r="BO21">
        <f>SQRT((ABS($A$21-$G$22)^2+(ABS($B$21-$H$22)^2)))</f>
        <v>6.5973421011617246</v>
      </c>
      <c r="BP21">
        <f>SQRT((ABS($C$21-$E$21)^2+(ABS($D$21-$F$21)^2)))</f>
        <v>3.4564848366155161</v>
      </c>
      <c r="BR21">
        <f>DEGREES(ACOS((3.98279923902435^2+19.8758652448655^2-17.6043815008893^2)/(2*3.98279923902435*19.8758652448655)))</f>
        <v>50.362660378925511</v>
      </c>
      <c r="BU21">
        <v>13</v>
      </c>
      <c r="BV21">
        <v>7</v>
      </c>
      <c r="BW21">
        <v>3</v>
      </c>
      <c r="BX21">
        <v>7</v>
      </c>
      <c r="BY21">
        <v>14</v>
      </c>
      <c r="BZ21">
        <v>7</v>
      </c>
      <c r="CA21">
        <v>6</v>
      </c>
      <c r="CB21">
        <v>4</v>
      </c>
      <c r="CC21">
        <v>13</v>
      </c>
      <c r="CD21">
        <v>3</v>
      </c>
      <c r="CE21">
        <v>6</v>
      </c>
      <c r="CF21">
        <v>10</v>
      </c>
      <c r="CG21">
        <v>14</v>
      </c>
      <c r="CH21">
        <v>7</v>
      </c>
      <c r="CI21">
        <v>4</v>
      </c>
      <c r="CJ21">
        <v>10</v>
      </c>
      <c r="CL21">
        <v>11</v>
      </c>
      <c r="CM21">
        <v>4</v>
      </c>
      <c r="CN21">
        <v>1</v>
      </c>
      <c r="CO21">
        <v>4</v>
      </c>
      <c r="CP21">
        <v>10</v>
      </c>
      <c r="CQ21">
        <v>3</v>
      </c>
      <c r="CR21">
        <v>2</v>
      </c>
      <c r="CS21">
        <v>0</v>
      </c>
      <c r="CT21">
        <v>10</v>
      </c>
      <c r="CU21">
        <v>1</v>
      </c>
      <c r="CV21">
        <v>2</v>
      </c>
      <c r="CW21">
        <v>7</v>
      </c>
      <c r="CX21">
        <v>10</v>
      </c>
      <c r="CY21">
        <v>4</v>
      </c>
      <c r="CZ21">
        <v>0</v>
      </c>
      <c r="DA21">
        <v>7</v>
      </c>
      <c r="DC21">
        <f>((7/13)*100)</f>
        <v>53.846153846153847</v>
      </c>
      <c r="DD21">
        <f>((3/13)*100)</f>
        <v>23.076923076923077</v>
      </c>
      <c r="DE21">
        <f>((7/13)*100)</f>
        <v>53.846153846153847</v>
      </c>
      <c r="DF21">
        <f>((7/14)*100)</f>
        <v>50</v>
      </c>
      <c r="DG21">
        <f>((6/14)*100)</f>
        <v>42.857142857142854</v>
      </c>
      <c r="DH21">
        <f>((4/14)*100)</f>
        <v>28.571428571428569</v>
      </c>
      <c r="DI21">
        <f>((3/13)*100)</f>
        <v>23.076923076923077</v>
      </c>
      <c r="DJ21">
        <f>((6/13)*100)</f>
        <v>46.153846153846153</v>
      </c>
      <c r="DK21">
        <f>((10/13)*100)</f>
        <v>76.923076923076934</v>
      </c>
      <c r="DL21">
        <f>((7/14)*100)</f>
        <v>50</v>
      </c>
      <c r="DM21">
        <f>((4/14)*100)</f>
        <v>28.571428571428569</v>
      </c>
      <c r="DN21">
        <f>((10/14)*100)</f>
        <v>71.428571428571431</v>
      </c>
      <c r="DP21">
        <f>((4/11)*100)</f>
        <v>36.363636363636367</v>
      </c>
      <c r="DQ21">
        <f>((1/11)*100)</f>
        <v>9.0909090909090917</v>
      </c>
      <c r="DR21">
        <f>((4/11)*100)</f>
        <v>36.363636363636367</v>
      </c>
      <c r="DS21">
        <f>((3/10)*100)</f>
        <v>30</v>
      </c>
      <c r="DT21">
        <f>((2/10)*100)</f>
        <v>20</v>
      </c>
      <c r="DU21">
        <f>((0/10)*100)</f>
        <v>0</v>
      </c>
      <c r="DV21">
        <f>((1/10)*100)</f>
        <v>10</v>
      </c>
      <c r="DW21">
        <f>((2/10)*100)</f>
        <v>20</v>
      </c>
      <c r="DX21">
        <f>((7/10)*100)</f>
        <v>70</v>
      </c>
      <c r="DY21">
        <f>((4/10)*100)</f>
        <v>40</v>
      </c>
      <c r="DZ21">
        <f>((0/10)*100)</f>
        <v>0</v>
      </c>
      <c r="EA21">
        <f>((7/10)*100)</f>
        <v>70</v>
      </c>
    </row>
    <row r="22" spans="1:131" x14ac:dyDescent="0.25">
      <c r="A22">
        <v>241.10902099999998</v>
      </c>
      <c r="B22">
        <v>8.5737629999999996</v>
      </c>
      <c r="C22">
        <v>225.398248</v>
      </c>
      <c r="D22">
        <v>6.2698970000000003</v>
      </c>
      <c r="E22">
        <v>223.28505200000001</v>
      </c>
      <c r="F22">
        <v>8.8705669999999994</v>
      </c>
      <c r="G22">
        <v>225.98567</v>
      </c>
      <c r="H22">
        <v>5.9196910000000003</v>
      </c>
      <c r="L22">
        <f>(14/200)</f>
        <v>7.0000000000000007E-2</v>
      </c>
      <c r="M22">
        <f>(15/200)</f>
        <v>7.4999999999999997E-2</v>
      </c>
      <c r="P22">
        <f>(12/200)</f>
        <v>0.06</v>
      </c>
      <c r="Q22">
        <f>(10/200)</f>
        <v>0.05</v>
      </c>
      <c r="R22">
        <f>(11/200)</f>
        <v>5.5E-2</v>
      </c>
      <c r="S22">
        <f>(11/200)</f>
        <v>5.5E-2</v>
      </c>
      <c r="V22">
        <f>0.07+0.05</f>
        <v>0.12000000000000001</v>
      </c>
      <c r="W22">
        <f>0.075+0.055</f>
        <v>0.13</v>
      </c>
      <c r="AA22">
        <f>SQRT((ABS($C$23-$C$22)^2+(ABS($D$23-$D$22)^2)))</f>
        <v>20.882395540621314</v>
      </c>
      <c r="AB22">
        <f>SQRT((ABS($E$23-$E$22)^2+(ABS($F$23-$F$22)^2)))</f>
        <v>22.469744136640571</v>
      </c>
      <c r="AK22">
        <f>1/0.12</f>
        <v>8.3333333333333339</v>
      </c>
      <c r="AL22">
        <f>1/0.13</f>
        <v>7.6923076923076916</v>
      </c>
      <c r="AP22">
        <f t="shared" si="5"/>
        <v>174.01996283851093</v>
      </c>
      <c r="AQ22">
        <f t="shared" si="6"/>
        <v>172.84418566646593</v>
      </c>
      <c r="AW22">
        <f>((0.07/0.12)*100)</f>
        <v>58.333333333333336</v>
      </c>
      <c r="AX22">
        <f>((0.075/0.13)*100)</f>
        <v>57.692307692307686</v>
      </c>
      <c r="BB22">
        <f>((0.05/0.12)*100)</f>
        <v>41.666666666666671</v>
      </c>
      <c r="BC22">
        <f>((0.055/0.13)*100)</f>
        <v>42.307692307692307</v>
      </c>
      <c r="BF22">
        <f>ABS($B$22-$D$22)</f>
        <v>2.3038659999999993</v>
      </c>
      <c r="BG22">
        <f>ABS($F$22-$H$22)</f>
        <v>2.9508759999999992</v>
      </c>
      <c r="BI22">
        <v>2.9654565000000002</v>
      </c>
      <c r="BJ22">
        <v>3.1752629999999997</v>
      </c>
      <c r="BM22">
        <f>SQRT((ABS($C$22-$G$22)^2+(ABS($D$22-$H$22)^2)))</f>
        <v>0.68389242466926359</v>
      </c>
      <c r="BP22">
        <f>SQRT((ABS($C$22-$E$22)^2+(ABS($D$22-$F$22)^2)))</f>
        <v>3.350982211727771</v>
      </c>
      <c r="BR22">
        <f>DEGREES(ACOS((4.00012584168298^2+22.4697441366406^2-19.9952297251675^2)/(2*4.00012584168298*22.4697441366406)))</f>
        <v>47.657738115766847</v>
      </c>
      <c r="BY22">
        <v>14</v>
      </c>
      <c r="BZ22">
        <v>7</v>
      </c>
      <c r="CA22">
        <v>6</v>
      </c>
      <c r="CB22">
        <v>3</v>
      </c>
      <c r="CC22">
        <v>15</v>
      </c>
      <c r="CD22">
        <v>4</v>
      </c>
      <c r="CE22">
        <v>6</v>
      </c>
      <c r="CF22">
        <v>11</v>
      </c>
      <c r="CL22">
        <v>12</v>
      </c>
      <c r="CM22">
        <v>5</v>
      </c>
      <c r="CN22">
        <v>1</v>
      </c>
      <c r="CO22">
        <v>5</v>
      </c>
      <c r="CP22">
        <v>10</v>
      </c>
      <c r="CQ22">
        <v>4</v>
      </c>
      <c r="CR22">
        <v>3</v>
      </c>
      <c r="CS22">
        <v>0</v>
      </c>
      <c r="CT22">
        <v>11</v>
      </c>
      <c r="CU22">
        <v>1</v>
      </c>
      <c r="CV22">
        <v>3</v>
      </c>
      <c r="CW22">
        <v>7</v>
      </c>
      <c r="CX22">
        <v>11</v>
      </c>
      <c r="CY22">
        <v>5</v>
      </c>
      <c r="CZ22">
        <v>0</v>
      </c>
      <c r="DA22">
        <v>7</v>
      </c>
      <c r="DF22">
        <f>((7/14)*100)</f>
        <v>50</v>
      </c>
      <c r="DG22">
        <f>((6/14)*100)</f>
        <v>42.857142857142854</v>
      </c>
      <c r="DH22">
        <f>((3/14)*100)</f>
        <v>21.428571428571427</v>
      </c>
      <c r="DI22">
        <f>((4/15)*100)</f>
        <v>26.666666666666668</v>
      </c>
      <c r="DJ22">
        <f>((6/15)*100)</f>
        <v>40</v>
      </c>
      <c r="DK22">
        <f>((11/15)*100)</f>
        <v>73.333333333333329</v>
      </c>
      <c r="DP22">
        <f>((5/12)*100)</f>
        <v>41.666666666666671</v>
      </c>
      <c r="DQ22">
        <f>((1/12)*100)</f>
        <v>8.3333333333333321</v>
      </c>
      <c r="DR22">
        <f>((5/12)*100)</f>
        <v>41.666666666666671</v>
      </c>
      <c r="DS22">
        <f>((4/10)*100)</f>
        <v>40</v>
      </c>
      <c r="DT22">
        <f>((3/10)*100)</f>
        <v>30</v>
      </c>
      <c r="DU22">
        <f>((0/10)*100)</f>
        <v>0</v>
      </c>
      <c r="DV22">
        <f>((1/11)*100)</f>
        <v>9.0909090909090917</v>
      </c>
      <c r="DW22">
        <f>((3/11)*100)</f>
        <v>27.27272727272727</v>
      </c>
      <c r="DX22">
        <f>((7/11)*100)</f>
        <v>63.636363636363633</v>
      </c>
      <c r="DY22">
        <f>((5/11)*100)</f>
        <v>45.454545454545453</v>
      </c>
      <c r="DZ22">
        <f>((0/11)*100)</f>
        <v>0</v>
      </c>
      <c r="EA22">
        <f>((7/11)*100)</f>
        <v>63.636363636363633</v>
      </c>
    </row>
    <row r="23" spans="1:131" x14ac:dyDescent="0.25">
      <c r="C23">
        <v>246.27840399999999</v>
      </c>
      <c r="D23">
        <v>5.9640719999999998</v>
      </c>
      <c r="E23">
        <v>245.75474500000001</v>
      </c>
      <c r="F23">
        <v>8.9185049999999997</v>
      </c>
      <c r="Q23">
        <f>(11/200)</f>
        <v>5.5E-2</v>
      </c>
      <c r="BP23">
        <f>SQRT((ABS($C$23-$E$23)^2+(ABS($D$23-$F$23)^2)))</f>
        <v>3.0004821445511016</v>
      </c>
      <c r="BS23">
        <f>DEGREES(ACOS((9.37081615314536^2+22.6402073418043^2-13.5905499186067^2)/(2*9.37081615314536*22.6402073418043)))</f>
        <v>11.572965061981224</v>
      </c>
      <c r="CP23">
        <v>11</v>
      </c>
      <c r="CQ23">
        <v>5</v>
      </c>
      <c r="CR23">
        <v>2</v>
      </c>
      <c r="CS23">
        <v>0</v>
      </c>
      <c r="DS23">
        <f>((5/11)*100)</f>
        <v>45.454545454545453</v>
      </c>
      <c r="DT23">
        <f>((2/11)*100)</f>
        <v>18.181818181818183</v>
      </c>
      <c r="DU23">
        <f>((0/11)*100)</f>
        <v>0</v>
      </c>
    </row>
    <row r="24" spans="1:131" x14ac:dyDescent="0.25">
      <c r="A24" t="s">
        <v>22</v>
      </c>
      <c r="B24" t="s">
        <v>22</v>
      </c>
      <c r="C24" t="s">
        <v>22</v>
      </c>
      <c r="D24" t="s">
        <v>22</v>
      </c>
      <c r="E24" t="s">
        <v>22</v>
      </c>
      <c r="F24" t="s">
        <v>22</v>
      </c>
      <c r="G24" t="s">
        <v>22</v>
      </c>
      <c r="H24" t="s">
        <v>22</v>
      </c>
      <c r="BS24">
        <f>DEGREES(ACOS((14.2486393454076^2+21.7101826995874^2-8.08921153653018^2)/(2*14.2486393454076*21.7101826995874)))</f>
        <v>10.191019345446493</v>
      </c>
    </row>
    <row r="25" spans="1:131" x14ac:dyDescent="0.25">
      <c r="A25">
        <v>41.449970000000015</v>
      </c>
      <c r="B25">
        <v>7.2441129999999996</v>
      </c>
      <c r="C25">
        <v>30.994799000000015</v>
      </c>
      <c r="D25">
        <v>6.3392619999999997</v>
      </c>
      <c r="E25">
        <v>20.382954000000012</v>
      </c>
      <c r="F25">
        <v>9.6148059999999997</v>
      </c>
      <c r="G25">
        <v>32.142799000000011</v>
      </c>
      <c r="H25">
        <v>6.3267629999999997</v>
      </c>
      <c r="K25">
        <f>(18/200)</f>
        <v>0.09</v>
      </c>
      <c r="L25">
        <f>(15/200)</f>
        <v>7.4999999999999997E-2</v>
      </c>
      <c r="M25">
        <f>(17/200)</f>
        <v>8.5000000000000006E-2</v>
      </c>
      <c r="N25">
        <f>(15/200)</f>
        <v>7.4999999999999997E-2</v>
      </c>
      <c r="P25">
        <f>(11/200)</f>
        <v>5.5E-2</v>
      </c>
      <c r="Q25">
        <f>(14/200)</f>
        <v>7.0000000000000007E-2</v>
      </c>
      <c r="R25">
        <f>(13/200)</f>
        <v>6.5000000000000002E-2</v>
      </c>
      <c r="S25">
        <f>(12/200)</f>
        <v>0.06</v>
      </c>
      <c r="U25">
        <f>0.09+0.055</f>
        <v>0.14499999999999999</v>
      </c>
      <c r="V25">
        <f>0.075+0.07</f>
        <v>0.14500000000000002</v>
      </c>
      <c r="W25">
        <f>0.085+0.065</f>
        <v>0.15000000000000002</v>
      </c>
      <c r="X25">
        <f>0.075+0.06</f>
        <v>0.13500000000000001</v>
      </c>
      <c r="Z25">
        <f>SQRT((ABS($A$26-$A$25)^2+(ABS($B$26-$B$25)^2)))</f>
        <v>24.076317272747513</v>
      </c>
      <c r="AA25">
        <f>SQRT((ABS($C$26-$C$25)^2+(ABS($D$26-$D$25)^2)))</f>
        <v>22.463294930005372</v>
      </c>
      <c r="AB25">
        <f>SQRT((ABS($E$26-$E$25)^2+(ABS($F$26-$F$25)^2)))</f>
        <v>21.149923920899575</v>
      </c>
      <c r="AC25">
        <f>SQRT((ABS($G$26-$G$25)^2+(ABS($H$26-$H$25)^2)))</f>
        <v>22.640207341804295</v>
      </c>
      <c r="AJ25">
        <f>1/0.145</f>
        <v>6.8965517241379315</v>
      </c>
      <c r="AK25">
        <f>1/0.145</f>
        <v>6.8965517241379315</v>
      </c>
      <c r="AL25">
        <f>1/0.15</f>
        <v>6.666666666666667</v>
      </c>
      <c r="AM25">
        <f>1/0.135</f>
        <v>7.4074074074074066</v>
      </c>
      <c r="AO25">
        <f t="shared" ref="AO25:AO33" si="8">$Z25/$U25</f>
        <v>166.04356739825872</v>
      </c>
      <c r="AP25">
        <f t="shared" ref="AP25:AP34" si="9">$AA25/$V25</f>
        <v>154.91927537934737</v>
      </c>
      <c r="AQ25">
        <f t="shared" ref="AQ25:AQ34" si="10">$AB25/$W25</f>
        <v>140.99949280599714</v>
      </c>
      <c r="AR25">
        <f t="shared" ref="AR25:AR33" si="11">$AC25/$X25</f>
        <v>167.70523956892069</v>
      </c>
      <c r="AV25">
        <f>((0.09/0.145)*100)</f>
        <v>62.068965517241381</v>
      </c>
      <c r="AW25">
        <f>((0.075/0.145)*100)</f>
        <v>51.724137931034484</v>
      </c>
      <c r="AX25">
        <f>((0.085/0.15)*100)</f>
        <v>56.666666666666679</v>
      </c>
      <c r="AY25">
        <f>((0.075/0.135)*100)</f>
        <v>55.55555555555555</v>
      </c>
      <c r="BA25">
        <f>((0.055/0.145)*100)</f>
        <v>37.931034482758626</v>
      </c>
      <c r="BB25">
        <f>((0.07/0.145)*100)</f>
        <v>48.275862068965523</v>
      </c>
      <c r="BC25">
        <f>((0.065/0.15)*100)</f>
        <v>43.333333333333336</v>
      </c>
      <c r="BD25">
        <f>((0.06/0.135)*100)</f>
        <v>44.444444444444443</v>
      </c>
      <c r="BF25">
        <f>ABS($B$25-$D$25)</f>
        <v>0.90485099999999985</v>
      </c>
      <c r="BG25">
        <f>ABS($F$25-$H$25)</f>
        <v>3.288043</v>
      </c>
      <c r="BL25">
        <f>SQRT((ABS($A$25-$E$26)^2+(ABS($B$25-$F$26)^2)))</f>
        <v>0.31327526430441383</v>
      </c>
      <c r="BM25">
        <f>SQRT((ABS($C$25-$G$25)^2+(ABS($D$25-$H$25)^2)))</f>
        <v>1.1480680402314973</v>
      </c>
      <c r="BO25">
        <f>SQRT((ABS($A$25-$G$25)^2+(ABS($B$25-$H$25)^2)))</f>
        <v>9.3522704754375585</v>
      </c>
      <c r="BP25">
        <f>SQRT((ABS($C$25-$E$26)^2+(ABS($D$25-$F$26)^2)))</f>
        <v>10.508506487333438</v>
      </c>
      <c r="BR25">
        <f>DEGREES(ACOS((13.5905499186067^2+27.1942208599448^2-14.2486393454076^2)/(2*13.5905499186067*27.1942208599448)))</f>
        <v>12.6575348501172</v>
      </c>
      <c r="BS25">
        <f>DEGREES(ACOS((12.2901753932156^2+22.8498090534391^2-11.1342542513614^2)/(2*12.2901753932156*22.8498090534391)))</f>
        <v>12.09394896850012</v>
      </c>
      <c r="BU25">
        <v>18</v>
      </c>
      <c r="BV25">
        <v>7</v>
      </c>
      <c r="BW25">
        <v>8</v>
      </c>
      <c r="BX25">
        <v>15</v>
      </c>
      <c r="BY25">
        <v>15</v>
      </c>
      <c r="BZ25">
        <v>4</v>
      </c>
      <c r="CA25">
        <v>15</v>
      </c>
      <c r="CB25">
        <v>3</v>
      </c>
      <c r="CC25">
        <v>17</v>
      </c>
      <c r="CD25">
        <v>6</v>
      </c>
      <c r="CE25">
        <v>15</v>
      </c>
      <c r="CF25">
        <v>5</v>
      </c>
      <c r="CG25">
        <v>15</v>
      </c>
      <c r="CH25">
        <v>15</v>
      </c>
      <c r="CI25">
        <v>4</v>
      </c>
      <c r="CJ25">
        <v>5</v>
      </c>
      <c r="CL25">
        <v>11</v>
      </c>
      <c r="CM25">
        <v>0</v>
      </c>
      <c r="CN25">
        <v>0</v>
      </c>
      <c r="CO25">
        <v>9</v>
      </c>
      <c r="CP25">
        <v>14</v>
      </c>
      <c r="CQ25">
        <v>0</v>
      </c>
      <c r="CR25">
        <v>12</v>
      </c>
      <c r="CS25">
        <v>0</v>
      </c>
      <c r="CT25">
        <v>13</v>
      </c>
      <c r="CU25">
        <v>0</v>
      </c>
      <c r="CV25">
        <v>12</v>
      </c>
      <c r="CW25">
        <v>0</v>
      </c>
      <c r="CX25">
        <v>12</v>
      </c>
      <c r="CY25">
        <v>9</v>
      </c>
      <c r="CZ25">
        <v>0</v>
      </c>
      <c r="DA25">
        <v>0</v>
      </c>
      <c r="DC25">
        <f>((7/18)*100)</f>
        <v>38.888888888888893</v>
      </c>
      <c r="DD25">
        <f>((8/18)*100)</f>
        <v>44.444444444444443</v>
      </c>
      <c r="DE25">
        <f>((15/18)*100)</f>
        <v>83.333333333333343</v>
      </c>
      <c r="DF25">
        <f>((4/15)*100)</f>
        <v>26.666666666666668</v>
      </c>
      <c r="DG25">
        <f>((15/15)*100)</f>
        <v>100</v>
      </c>
      <c r="DH25">
        <f>((3/15)*100)</f>
        <v>20</v>
      </c>
      <c r="DI25">
        <f>((6/17)*100)</f>
        <v>35.294117647058826</v>
      </c>
      <c r="DJ25">
        <f>((15/17)*100)</f>
        <v>88.235294117647058</v>
      </c>
      <c r="DK25">
        <f>((5/17)*100)</f>
        <v>29.411764705882355</v>
      </c>
      <c r="DL25">
        <f>((15/15)*100)</f>
        <v>100</v>
      </c>
      <c r="DM25">
        <f>((4/15)*100)</f>
        <v>26.666666666666668</v>
      </c>
      <c r="DN25">
        <f>((5/15)*100)</f>
        <v>33.333333333333329</v>
      </c>
      <c r="DP25">
        <f>((0/11)*100)</f>
        <v>0</v>
      </c>
      <c r="DQ25">
        <f>((0/11)*100)</f>
        <v>0</v>
      </c>
      <c r="DR25">
        <f>((9/11)*100)</f>
        <v>81.818181818181827</v>
      </c>
      <c r="DS25">
        <f>((0/14)*100)</f>
        <v>0</v>
      </c>
      <c r="DT25">
        <f>((12/14)*100)</f>
        <v>85.714285714285708</v>
      </c>
      <c r="DU25">
        <f>((0/14)*100)</f>
        <v>0</v>
      </c>
      <c r="DV25">
        <f>((0/13)*100)</f>
        <v>0</v>
      </c>
      <c r="DW25">
        <f>((12/13)*100)</f>
        <v>92.307692307692307</v>
      </c>
      <c r="DX25">
        <f>((0/13)*100)</f>
        <v>0</v>
      </c>
      <c r="DY25">
        <f>((9/12)*100)</f>
        <v>75</v>
      </c>
      <c r="DZ25">
        <f>((0/12)*100)</f>
        <v>0</v>
      </c>
      <c r="EA25">
        <f>((0/12)*100)</f>
        <v>0</v>
      </c>
    </row>
    <row r="26" spans="1:131" x14ac:dyDescent="0.25">
      <c r="A26">
        <v>65.517902000000021</v>
      </c>
      <c r="B26">
        <v>6.6087369999999996</v>
      </c>
      <c r="C26">
        <v>53.444088000000015</v>
      </c>
      <c r="D26">
        <v>5.5461400000000003</v>
      </c>
      <c r="E26">
        <v>41.432522000000013</v>
      </c>
      <c r="F26">
        <v>7.556902</v>
      </c>
      <c r="G26">
        <v>54.727032000000015</v>
      </c>
      <c r="H26">
        <v>4.7357230000000001</v>
      </c>
      <c r="K26">
        <f>(18/200)</f>
        <v>0.09</v>
      </c>
      <c r="L26">
        <f>(16/200)</f>
        <v>0.08</v>
      </c>
      <c r="M26">
        <f>(19/200)</f>
        <v>9.5000000000000001E-2</v>
      </c>
      <c r="N26">
        <f>(16/200)</f>
        <v>0.08</v>
      </c>
      <c r="P26">
        <f>(10/200)</f>
        <v>0.05</v>
      </c>
      <c r="Q26">
        <f>(11/200)</f>
        <v>5.5E-2</v>
      </c>
      <c r="R26">
        <f>(10/200)</f>
        <v>0.05</v>
      </c>
      <c r="S26">
        <f>(10/200)</f>
        <v>0.05</v>
      </c>
      <c r="U26">
        <f>0.09+0.05</f>
        <v>0.14000000000000001</v>
      </c>
      <c r="V26">
        <f>0.08+0.055</f>
        <v>0.13500000000000001</v>
      </c>
      <c r="W26">
        <f>0.095+0.05</f>
        <v>0.14500000000000002</v>
      </c>
      <c r="X26">
        <f>0.08+0.05</f>
        <v>0.13</v>
      </c>
      <c r="Z26">
        <f>SQRT((ABS($A$27-$A$26)^2+(ABS($B$27-$B$26)^2)))</f>
        <v>21.723385906313144</v>
      </c>
      <c r="AA26">
        <f>SQRT((ABS($C$27-$C$26)^2+(ABS($D$27-$D$26)^2)))</f>
        <v>22.269476622125847</v>
      </c>
      <c r="AB26">
        <f>SQRT((ABS($E$27-$E$26)^2+(ABS($F$27-$F$26)^2)))</f>
        <v>27.194220859944792</v>
      </c>
      <c r="AC26">
        <f>SQRT((ABS($G$27-$G$26)^2+(ABS($H$27-$H$26)^2)))</f>
        <v>21.710182699587406</v>
      </c>
      <c r="AJ26">
        <f>1/0.14</f>
        <v>7.1428571428571423</v>
      </c>
      <c r="AK26">
        <f>1/0.135</f>
        <v>7.4074074074074066</v>
      </c>
      <c r="AL26">
        <f>1/0.145</f>
        <v>6.8965517241379315</v>
      </c>
      <c r="AM26">
        <f>1/0.13</f>
        <v>7.6923076923076916</v>
      </c>
      <c r="AO26">
        <f t="shared" si="8"/>
        <v>155.16704218795101</v>
      </c>
      <c r="AP26">
        <f t="shared" si="9"/>
        <v>164.95908608982108</v>
      </c>
      <c r="AQ26">
        <f t="shared" si="10"/>
        <v>187.54635075823992</v>
      </c>
      <c r="AR26">
        <f t="shared" si="11"/>
        <v>167.00140538144157</v>
      </c>
      <c r="AV26">
        <f>((0.09/0.14)*100)</f>
        <v>64.285714285714278</v>
      </c>
      <c r="AW26">
        <f>((0.08/0.135)*100)</f>
        <v>59.259259259259252</v>
      </c>
      <c r="AX26">
        <f>((0.095/0.145)*100)</f>
        <v>65.517241379310349</v>
      </c>
      <c r="AY26">
        <f>((0.08/0.13)*100)</f>
        <v>61.53846153846154</v>
      </c>
      <c r="BA26">
        <f>((0.05/0.14)*100)</f>
        <v>35.714285714285715</v>
      </c>
      <c r="BB26">
        <f>((0.055/0.135)*100)</f>
        <v>40.74074074074074</v>
      </c>
      <c r="BC26">
        <f>((0.05/0.145)*100)</f>
        <v>34.482758620689658</v>
      </c>
      <c r="BD26">
        <f>((0.05/0.13)*100)</f>
        <v>38.461538461538467</v>
      </c>
      <c r="BF26">
        <f>ABS($B$26-$D$26)</f>
        <v>1.0625969999999993</v>
      </c>
      <c r="BG26">
        <f>ABS($F$26-$H$26)</f>
        <v>2.8211789999999999</v>
      </c>
      <c r="BL26">
        <f>SQRT((ABS($A$26-$E$27)^2+(ABS($B$26-$F$27)^2)))</f>
        <v>3.3562427912580914</v>
      </c>
      <c r="BM26">
        <f>SQRT((ABS($C$26-$G$26)^2+(ABS($D$26-$H$26)^2)))</f>
        <v>1.5174719177055638</v>
      </c>
      <c r="BO26">
        <f>SQRT((ABS($A$26-$G$26)^2+(ABS($B$26-$H$26)^2)))</f>
        <v>10.952216981100042</v>
      </c>
      <c r="BP26">
        <f>SQRT((ABS($C$26-$E$26)^2+(ABS($D$26-$F$26)^2)))</f>
        <v>12.178706072198313</v>
      </c>
      <c r="BR26">
        <f>DEGREES(ACOS((8.08921153653018^2+19.7236828940385^2-12.2901753932156^2)/(2*8.08921153653018*19.7236828940385)))</f>
        <v>18.040464419382179</v>
      </c>
      <c r="BS26">
        <f>DEGREES(ACOS((16.5185450499652^2+26.0127107908937^2-10.0850193925387^2)/(2*16.5185450499652*26.0127107908937)))</f>
        <v>9.4117327384356937</v>
      </c>
      <c r="BU26">
        <v>18</v>
      </c>
      <c r="BV26">
        <v>7</v>
      </c>
      <c r="BW26">
        <v>9</v>
      </c>
      <c r="BX26">
        <v>16</v>
      </c>
      <c r="BY26">
        <v>16</v>
      </c>
      <c r="BZ26">
        <v>6</v>
      </c>
      <c r="CA26">
        <v>16</v>
      </c>
      <c r="CB26">
        <v>6</v>
      </c>
      <c r="CC26">
        <v>19</v>
      </c>
      <c r="CD26">
        <v>9</v>
      </c>
      <c r="CE26">
        <v>16</v>
      </c>
      <c r="CF26">
        <v>9</v>
      </c>
      <c r="CG26">
        <v>16</v>
      </c>
      <c r="CH26">
        <v>16</v>
      </c>
      <c r="CI26">
        <v>5</v>
      </c>
      <c r="CJ26">
        <v>7</v>
      </c>
      <c r="CL26">
        <v>10</v>
      </c>
      <c r="CM26">
        <v>0</v>
      </c>
      <c r="CN26">
        <v>0</v>
      </c>
      <c r="CO26">
        <v>10</v>
      </c>
      <c r="CP26">
        <v>11</v>
      </c>
      <c r="CQ26">
        <v>0</v>
      </c>
      <c r="CR26">
        <v>10</v>
      </c>
      <c r="CS26">
        <v>0</v>
      </c>
      <c r="CT26">
        <v>10</v>
      </c>
      <c r="CU26">
        <v>0</v>
      </c>
      <c r="CV26">
        <v>10</v>
      </c>
      <c r="CW26">
        <v>0</v>
      </c>
      <c r="CX26">
        <v>10</v>
      </c>
      <c r="CY26">
        <v>10</v>
      </c>
      <c r="CZ26">
        <v>0</v>
      </c>
      <c r="DA26">
        <v>0</v>
      </c>
      <c r="DC26">
        <f>((7/18)*100)</f>
        <v>38.888888888888893</v>
      </c>
      <c r="DD26">
        <f>((9/18)*100)</f>
        <v>50</v>
      </c>
      <c r="DE26">
        <f>((16/18)*100)</f>
        <v>88.888888888888886</v>
      </c>
      <c r="DF26">
        <f>((6/16)*100)</f>
        <v>37.5</v>
      </c>
      <c r="DG26">
        <f>((16/16)*100)</f>
        <v>100</v>
      </c>
      <c r="DH26">
        <f>((6/16)*100)</f>
        <v>37.5</v>
      </c>
      <c r="DI26">
        <f>((9/19)*100)</f>
        <v>47.368421052631575</v>
      </c>
      <c r="DJ26">
        <f>((16/19)*100)</f>
        <v>84.210526315789465</v>
      </c>
      <c r="DK26">
        <f>((9/19)*100)</f>
        <v>47.368421052631575</v>
      </c>
      <c r="DL26">
        <f>((16/16)*100)</f>
        <v>100</v>
      </c>
      <c r="DM26">
        <f>((5/16)*100)</f>
        <v>31.25</v>
      </c>
      <c r="DN26">
        <f>((7/16)*100)</f>
        <v>43.75</v>
      </c>
      <c r="DP26">
        <f t="shared" ref="DP26:DQ28" si="12">((0/10)*100)</f>
        <v>0</v>
      </c>
      <c r="DQ26">
        <f t="shared" si="12"/>
        <v>0</v>
      </c>
      <c r="DR26">
        <f>((10/10)*100)</f>
        <v>100</v>
      </c>
      <c r="DS26">
        <f>((0/11)*100)</f>
        <v>0</v>
      </c>
      <c r="DT26">
        <f>((10/11)*100)</f>
        <v>90.909090909090907</v>
      </c>
      <c r="DU26">
        <f>((0/11)*100)</f>
        <v>0</v>
      </c>
      <c r="DV26">
        <f>((0/10)*100)</f>
        <v>0</v>
      </c>
      <c r="DW26">
        <f>((10/10)*100)</f>
        <v>100</v>
      </c>
      <c r="DX26">
        <f>((0/10)*100)</f>
        <v>0</v>
      </c>
      <c r="DY26">
        <f>((10/10)*100)</f>
        <v>100</v>
      </c>
      <c r="DZ26">
        <f>((0/10)*100)</f>
        <v>0</v>
      </c>
      <c r="EA26">
        <f>((0/10)*100)</f>
        <v>0</v>
      </c>
    </row>
    <row r="27" spans="1:131" x14ac:dyDescent="0.25">
      <c r="A27">
        <v>87.15989900000001</v>
      </c>
      <c r="B27">
        <v>8.4874229999999997</v>
      </c>
      <c r="C27">
        <v>75.699537000000007</v>
      </c>
      <c r="D27">
        <v>6.336443</v>
      </c>
      <c r="E27">
        <v>68.624846000000005</v>
      </c>
      <c r="F27">
        <v>7.8780929999999998</v>
      </c>
      <c r="G27">
        <v>76.415723</v>
      </c>
      <c r="H27">
        <v>5.7014950000000004</v>
      </c>
      <c r="K27">
        <f>(16/200)</f>
        <v>0.08</v>
      </c>
      <c r="L27">
        <f>(16/200)</f>
        <v>0.08</v>
      </c>
      <c r="M27">
        <f>(18/200)</f>
        <v>0.09</v>
      </c>
      <c r="N27">
        <f>(16/200)</f>
        <v>0.08</v>
      </c>
      <c r="P27">
        <f>(10/200)</f>
        <v>0.05</v>
      </c>
      <c r="Q27">
        <f>(11/200)</f>
        <v>5.5E-2</v>
      </c>
      <c r="R27">
        <f t="shared" ref="R27:R32" si="13">(9/200)</f>
        <v>4.4999999999999998E-2</v>
      </c>
      <c r="S27">
        <f>(10/200)</f>
        <v>0.05</v>
      </c>
      <c r="U27">
        <f>0.08+0.05</f>
        <v>0.13</v>
      </c>
      <c r="V27">
        <f>0.08+0.055</f>
        <v>0.13500000000000001</v>
      </c>
      <c r="W27">
        <f>0.09+0.045</f>
        <v>0.13500000000000001</v>
      </c>
      <c r="X27">
        <f>0.08+0.05</f>
        <v>0.13</v>
      </c>
      <c r="Z27">
        <f>SQRT((ABS($A$28-$A$27)^2+(ABS($B$28-$B$27)^2)))</f>
        <v>26.191039641020161</v>
      </c>
      <c r="AA27">
        <f>SQRT((ABS($C$28-$C$27)^2+(ABS($D$28-$D$27)^2)))</f>
        <v>22.506602885752553</v>
      </c>
      <c r="AB27">
        <f>SQRT((ABS($E$28-$E$27)^2+(ABS($F$28-$F$27)^2)))</f>
        <v>19.723682894038451</v>
      </c>
      <c r="AC27">
        <f>SQRT((ABS($G$28-$G$27)^2+(ABS($H$28-$H$27)^2)))</f>
        <v>22.849809053439071</v>
      </c>
      <c r="AJ27">
        <f>1/0.13</f>
        <v>7.6923076923076916</v>
      </c>
      <c r="AK27">
        <f>1/0.135</f>
        <v>7.4074074074074066</v>
      </c>
      <c r="AL27">
        <f>1/0.135</f>
        <v>7.4074074074074066</v>
      </c>
      <c r="AM27">
        <f>1/0.13</f>
        <v>7.6923076923076916</v>
      </c>
      <c r="AO27">
        <f t="shared" si="8"/>
        <v>201.46953570015509</v>
      </c>
      <c r="AP27">
        <f t="shared" si="9"/>
        <v>166.71557693150038</v>
      </c>
      <c r="AQ27">
        <f t="shared" si="10"/>
        <v>146.10135477065518</v>
      </c>
      <c r="AR27">
        <f t="shared" si="11"/>
        <v>175.76776194953132</v>
      </c>
      <c r="AV27">
        <f>((0.08/0.13)*100)</f>
        <v>61.53846153846154</v>
      </c>
      <c r="AW27">
        <f>((0.08/0.135)*100)</f>
        <v>59.259259259259252</v>
      </c>
      <c r="AX27">
        <f>((0.09/0.135)*100)</f>
        <v>66.666666666666657</v>
      </c>
      <c r="AY27">
        <f>((0.08/0.13)*100)</f>
        <v>61.53846153846154</v>
      </c>
      <c r="BA27">
        <f>((0.05/0.13)*100)</f>
        <v>38.461538461538467</v>
      </c>
      <c r="BB27">
        <f>((0.055/0.135)*100)</f>
        <v>40.74074074074074</v>
      </c>
      <c r="BC27">
        <f>((0.045/0.135)*100)</f>
        <v>33.333333333333329</v>
      </c>
      <c r="BD27">
        <f>((0.05/0.13)*100)</f>
        <v>38.461538461538467</v>
      </c>
      <c r="BF27">
        <f>ABS($B$27-$D$27)</f>
        <v>2.1509799999999997</v>
      </c>
      <c r="BG27">
        <f>ABS($F$27-$H$27)</f>
        <v>2.1765979999999994</v>
      </c>
      <c r="BL27">
        <f>SQRT((ABS($A$27-$E$28)^2+(ABS($B$27-$F$28)^2)))</f>
        <v>1.1927471807830814</v>
      </c>
      <c r="BM27">
        <f>SQRT((ABS($C$27-$G$27)^2+(ABS($D$27-$H$27)^2)))</f>
        <v>0.95712138692017013</v>
      </c>
      <c r="BO27">
        <f>SQRT((ABS($A$27-$G$28)^2+(ABS($B$27-$H$28)^2)))</f>
        <v>12.246430402897399</v>
      </c>
      <c r="BP27">
        <f>SQRT((ABS($C$27-$E$27)^2+(ABS($D$27-$F$27)^2)))</f>
        <v>7.240713878339692</v>
      </c>
      <c r="BR27">
        <f>DEGREES(ACOS((11.1342542513614^2+27.1629428471558^2-16.5185450499652^2)/(2*11.1342542513614*27.1629428471558)))</f>
        <v>13.184197200117282</v>
      </c>
      <c r="BS27">
        <f>DEGREES(ACOS((25.6590885153112^2+28.0747838164542^2-4.0941309504305^2)/(2*25.6590885153112*28.0747838164542)))</f>
        <v>7.060829179052063</v>
      </c>
      <c r="BU27">
        <v>16</v>
      </c>
      <c r="BV27">
        <v>6</v>
      </c>
      <c r="BW27">
        <v>7</v>
      </c>
      <c r="BX27">
        <v>14</v>
      </c>
      <c r="BY27">
        <v>16</v>
      </c>
      <c r="BZ27">
        <v>6</v>
      </c>
      <c r="CA27">
        <v>16</v>
      </c>
      <c r="CB27">
        <v>6</v>
      </c>
      <c r="CC27">
        <v>18</v>
      </c>
      <c r="CD27">
        <v>8</v>
      </c>
      <c r="CE27">
        <v>16</v>
      </c>
      <c r="CF27">
        <v>8</v>
      </c>
      <c r="CG27">
        <v>16</v>
      </c>
      <c r="CH27">
        <v>14</v>
      </c>
      <c r="CI27">
        <v>6</v>
      </c>
      <c r="CJ27">
        <v>7</v>
      </c>
      <c r="CL27">
        <v>10</v>
      </c>
      <c r="CM27">
        <v>0</v>
      </c>
      <c r="CN27">
        <v>0</v>
      </c>
      <c r="CO27">
        <v>8</v>
      </c>
      <c r="CP27">
        <v>11</v>
      </c>
      <c r="CQ27">
        <v>0</v>
      </c>
      <c r="CR27">
        <v>9</v>
      </c>
      <c r="CS27">
        <v>0</v>
      </c>
      <c r="CT27">
        <v>9</v>
      </c>
      <c r="CU27">
        <v>0</v>
      </c>
      <c r="CV27">
        <v>9</v>
      </c>
      <c r="CW27">
        <v>0</v>
      </c>
      <c r="CX27">
        <v>10</v>
      </c>
      <c r="CY27">
        <v>8</v>
      </c>
      <c r="CZ27">
        <v>0</v>
      </c>
      <c r="DA27">
        <v>0</v>
      </c>
      <c r="DC27">
        <f>((6/16)*100)</f>
        <v>37.5</v>
      </c>
      <c r="DD27">
        <f>((7/16)*100)</f>
        <v>43.75</v>
      </c>
      <c r="DE27">
        <f>((14/16)*100)</f>
        <v>87.5</v>
      </c>
      <c r="DF27">
        <f>((6/16)*100)</f>
        <v>37.5</v>
      </c>
      <c r="DG27">
        <f>((16/16)*100)</f>
        <v>100</v>
      </c>
      <c r="DH27">
        <f>((6/16)*100)</f>
        <v>37.5</v>
      </c>
      <c r="DI27">
        <f>((8/18)*100)</f>
        <v>44.444444444444443</v>
      </c>
      <c r="DJ27">
        <f>((16/18)*100)</f>
        <v>88.888888888888886</v>
      </c>
      <c r="DK27">
        <f>((8/18)*100)</f>
        <v>44.444444444444443</v>
      </c>
      <c r="DL27">
        <f>((14/16)*100)</f>
        <v>87.5</v>
      </c>
      <c r="DM27">
        <f>((6/16)*100)</f>
        <v>37.5</v>
      </c>
      <c r="DN27">
        <f>((7/16)*100)</f>
        <v>43.75</v>
      </c>
      <c r="DP27">
        <f t="shared" si="12"/>
        <v>0</v>
      </c>
      <c r="DQ27">
        <f t="shared" si="12"/>
        <v>0</v>
      </c>
      <c r="DR27">
        <f>((8/10)*100)</f>
        <v>80</v>
      </c>
      <c r="DS27">
        <f>((0/11)*100)</f>
        <v>0</v>
      </c>
      <c r="DT27">
        <f>((9/11)*100)</f>
        <v>81.818181818181827</v>
      </c>
      <c r="DU27">
        <f>((0/11)*100)</f>
        <v>0</v>
      </c>
      <c r="DV27">
        <f t="shared" ref="DV27:DV32" si="14">((0/9)*100)</f>
        <v>0</v>
      </c>
      <c r="DW27">
        <f>((9/9)*100)</f>
        <v>100</v>
      </c>
      <c r="DX27">
        <f>((0/9)*100)</f>
        <v>0</v>
      </c>
      <c r="DY27">
        <f>((8/10)*100)</f>
        <v>80</v>
      </c>
      <c r="DZ27">
        <f>((0/10)*100)</f>
        <v>0</v>
      </c>
      <c r="EA27">
        <f>((0/10)*100)</f>
        <v>0</v>
      </c>
    </row>
    <row r="28" spans="1:131" x14ac:dyDescent="0.25">
      <c r="A28">
        <v>113.333922</v>
      </c>
      <c r="B28">
        <v>9.4313920000000007</v>
      </c>
      <c r="C28">
        <v>98.195776000000009</v>
      </c>
      <c r="D28">
        <v>7.0193810000000001</v>
      </c>
      <c r="E28">
        <v>88.330774000000005</v>
      </c>
      <c r="F28">
        <v>8.7147939999999995</v>
      </c>
      <c r="G28">
        <v>99.250208000000001</v>
      </c>
      <c r="H28">
        <v>6.5381960000000001</v>
      </c>
      <c r="K28">
        <f>(15/200)</f>
        <v>7.4999999999999997E-2</v>
      </c>
      <c r="L28">
        <f>(16/200)</f>
        <v>0.08</v>
      </c>
      <c r="M28">
        <f>(17/200)</f>
        <v>8.5000000000000006E-2</v>
      </c>
      <c r="N28">
        <f>(15/200)</f>
        <v>7.4999999999999997E-2</v>
      </c>
      <c r="P28">
        <f>(10/200)</f>
        <v>0.05</v>
      </c>
      <c r="Q28">
        <f>(10/200)</f>
        <v>0.05</v>
      </c>
      <c r="R28">
        <f t="shared" si="13"/>
        <v>4.4999999999999998E-2</v>
      </c>
      <c r="S28">
        <f>(9/200)</f>
        <v>4.4999999999999998E-2</v>
      </c>
      <c r="U28">
        <f>0.075+0.05</f>
        <v>0.125</v>
      </c>
      <c r="V28">
        <f>0.08+0.05</f>
        <v>0.13</v>
      </c>
      <c r="W28">
        <f>0.085+0.045</f>
        <v>0.13</v>
      </c>
      <c r="X28">
        <f>0.075+0.045</f>
        <v>0.12</v>
      </c>
      <c r="Z28">
        <f>SQRT((ABS($A$29-$A$28)^2+(ABS($B$29-$B$28)^2)))</f>
        <v>24.482305426211894</v>
      </c>
      <c r="AA28">
        <f>SQRT((ABS($C$29-$C$28)^2+(ABS($D$29-$D$28)^2)))</f>
        <v>26.535374675794671</v>
      </c>
      <c r="AB28">
        <f>SQRT((ABS($E$29-$E$28)^2+(ABS($F$29-$F$28)^2)))</f>
        <v>27.162942847155755</v>
      </c>
      <c r="AC28">
        <f>SQRT((ABS($G$29-$G$28)^2+(ABS($H$29-$H$28)^2)))</f>
        <v>26.012710790893692</v>
      </c>
      <c r="AJ28">
        <f>1/0.125</f>
        <v>8</v>
      </c>
      <c r="AK28">
        <f>1/0.13</f>
        <v>7.6923076923076916</v>
      </c>
      <c r="AL28">
        <f>1/0.13</f>
        <v>7.6923076923076916</v>
      </c>
      <c r="AM28">
        <f>1/0.12</f>
        <v>8.3333333333333339</v>
      </c>
      <c r="AO28">
        <f t="shared" si="8"/>
        <v>195.85844340969516</v>
      </c>
      <c r="AP28">
        <f t="shared" si="9"/>
        <v>204.11826673688208</v>
      </c>
      <c r="AQ28">
        <f t="shared" si="10"/>
        <v>208.94571420889042</v>
      </c>
      <c r="AR28">
        <f t="shared" si="11"/>
        <v>216.7725899241141</v>
      </c>
      <c r="AV28">
        <f>((0.075/0.125)*100)</f>
        <v>60</v>
      </c>
      <c r="AW28">
        <f>((0.08/0.13)*100)</f>
        <v>61.53846153846154</v>
      </c>
      <c r="AX28">
        <f>((0.085/0.13)*100)</f>
        <v>65.384615384615387</v>
      </c>
      <c r="AY28">
        <f>((0.075/0.12)*100)</f>
        <v>62.5</v>
      </c>
      <c r="BA28">
        <f>((0.05/0.125)*100)</f>
        <v>40</v>
      </c>
      <c r="BB28">
        <f>((0.05/0.13)*100)</f>
        <v>38.461538461538467</v>
      </c>
      <c r="BC28">
        <f>((0.045/0.13)*100)</f>
        <v>34.615384615384613</v>
      </c>
      <c r="BD28">
        <f>((0.045/0.12)*100)</f>
        <v>37.5</v>
      </c>
      <c r="BF28">
        <f>ABS($B$28-$D$28)</f>
        <v>2.4120110000000006</v>
      </c>
      <c r="BG28">
        <f>ABS($F$28-$H$28)</f>
        <v>2.1765979999999994</v>
      </c>
      <c r="BL28">
        <f>SQRT((ABS($A$28-$E$29)^2+(ABS($B$28-$F$29)^2)))</f>
        <v>2.1530186217257898</v>
      </c>
      <c r="BM28">
        <f>SQRT((ABS($C$28-$G$28)^2+(ABS($D$28-$H$28)^2)))</f>
        <v>1.1590366028943961</v>
      </c>
      <c r="BO28">
        <f>SQRT((ABS($A$28-$G$29)^2+(ABS($B$28-$H$29)^2)))</f>
        <v>12.138582605978057</v>
      </c>
      <c r="BP28">
        <f>SQRT((ABS($C$28-$E$28)^2+(ABS($D$28-$F$28)^2)))</f>
        <v>10.009629848329711</v>
      </c>
      <c r="BR28">
        <f>DEGREES(ACOS((10.0850193925387^2+35.3753483687828^2-25.6590885153112^2)/(2*10.0850193925387*35.3753483687828)))</f>
        <v>13.177491529145126</v>
      </c>
      <c r="BS28">
        <f>DEGREES(ACOS((19.8200970861374^2+21.8974087932303^2-3.83068624625993^2)/(2*19.8200970861374*21.8974087932303)))</f>
        <v>8.86061264396408</v>
      </c>
      <c r="BU28">
        <v>15</v>
      </c>
      <c r="BV28">
        <v>6</v>
      </c>
      <c r="BW28">
        <v>6</v>
      </c>
      <c r="BX28">
        <v>12</v>
      </c>
      <c r="BY28">
        <v>16</v>
      </c>
      <c r="BZ28">
        <v>6</v>
      </c>
      <c r="CA28">
        <v>15</v>
      </c>
      <c r="CB28">
        <v>7</v>
      </c>
      <c r="CC28">
        <v>17</v>
      </c>
      <c r="CD28">
        <v>7</v>
      </c>
      <c r="CE28">
        <v>15</v>
      </c>
      <c r="CF28">
        <v>8</v>
      </c>
      <c r="CG28">
        <v>15</v>
      </c>
      <c r="CH28">
        <v>12</v>
      </c>
      <c r="CI28">
        <v>6</v>
      </c>
      <c r="CJ28">
        <v>6</v>
      </c>
      <c r="CL28">
        <v>10</v>
      </c>
      <c r="CM28">
        <v>0</v>
      </c>
      <c r="CN28">
        <v>0</v>
      </c>
      <c r="CO28">
        <v>7</v>
      </c>
      <c r="CP28">
        <v>10</v>
      </c>
      <c r="CQ28">
        <v>0</v>
      </c>
      <c r="CR28">
        <v>8</v>
      </c>
      <c r="CS28">
        <v>0</v>
      </c>
      <c r="CT28">
        <v>9</v>
      </c>
      <c r="CU28">
        <v>0</v>
      </c>
      <c r="CV28">
        <v>8</v>
      </c>
      <c r="CW28">
        <v>0</v>
      </c>
      <c r="CX28">
        <v>9</v>
      </c>
      <c r="CY28">
        <v>7</v>
      </c>
      <c r="CZ28">
        <v>0</v>
      </c>
      <c r="DA28">
        <v>0</v>
      </c>
      <c r="DC28">
        <f>((6/15)*100)</f>
        <v>40</v>
      </c>
      <c r="DD28">
        <f>((6/15)*100)</f>
        <v>40</v>
      </c>
      <c r="DE28">
        <f>((12/15)*100)</f>
        <v>80</v>
      </c>
      <c r="DF28">
        <f>((6/16)*100)</f>
        <v>37.5</v>
      </c>
      <c r="DG28">
        <f>((15/16)*100)</f>
        <v>93.75</v>
      </c>
      <c r="DH28">
        <f>((7/16)*100)</f>
        <v>43.75</v>
      </c>
      <c r="DI28">
        <f>((7/17)*100)</f>
        <v>41.17647058823529</v>
      </c>
      <c r="DJ28">
        <f>((15/17)*100)</f>
        <v>88.235294117647058</v>
      </c>
      <c r="DK28">
        <f>((8/17)*100)</f>
        <v>47.058823529411761</v>
      </c>
      <c r="DL28">
        <f>((12/15)*100)</f>
        <v>80</v>
      </c>
      <c r="DM28">
        <f>((6/15)*100)</f>
        <v>40</v>
      </c>
      <c r="DN28">
        <f>((6/15)*100)</f>
        <v>40</v>
      </c>
      <c r="DP28">
        <f t="shared" si="12"/>
        <v>0</v>
      </c>
      <c r="DQ28">
        <f t="shared" si="12"/>
        <v>0</v>
      </c>
      <c r="DR28">
        <f>((7/10)*100)</f>
        <v>70</v>
      </c>
      <c r="DS28">
        <f>((0/10)*100)</f>
        <v>0</v>
      </c>
      <c r="DT28">
        <f>((8/10)*100)</f>
        <v>80</v>
      </c>
      <c r="DU28">
        <f>((0/10)*100)</f>
        <v>0</v>
      </c>
      <c r="DV28">
        <f t="shared" si="14"/>
        <v>0</v>
      </c>
      <c r="DW28">
        <f>((8/9)*100)</f>
        <v>88.888888888888886</v>
      </c>
      <c r="DX28">
        <f>((0/9)*100)</f>
        <v>0</v>
      </c>
      <c r="DY28">
        <f>((7/9)*100)</f>
        <v>77.777777777777786</v>
      </c>
      <c r="DZ28">
        <f>((0/9)*100)</f>
        <v>0</v>
      </c>
      <c r="EA28">
        <f>((0/9)*100)</f>
        <v>0</v>
      </c>
    </row>
    <row r="29" spans="1:131" x14ac:dyDescent="0.25">
      <c r="A29">
        <v>137.80134000000001</v>
      </c>
      <c r="B29">
        <v>8.5777319999999992</v>
      </c>
      <c r="C29">
        <v>124.72990200000001</v>
      </c>
      <c r="D29">
        <v>7.2768040000000003</v>
      </c>
      <c r="E29">
        <v>115.47860900000001</v>
      </c>
      <c r="F29">
        <v>9.6206189999999996</v>
      </c>
      <c r="G29">
        <v>125.255774</v>
      </c>
      <c r="H29">
        <v>7.1478349999999997</v>
      </c>
      <c r="K29">
        <f>(18/200)</f>
        <v>0.09</v>
      </c>
      <c r="L29">
        <f>(13/200)</f>
        <v>6.5000000000000002E-2</v>
      </c>
      <c r="M29">
        <f>(18/200)</f>
        <v>0.09</v>
      </c>
      <c r="N29">
        <f>(13/200)</f>
        <v>6.5000000000000002E-2</v>
      </c>
      <c r="P29">
        <f>(9/200)</f>
        <v>4.4999999999999998E-2</v>
      </c>
      <c r="Q29">
        <f>(9/200)</f>
        <v>4.4999999999999998E-2</v>
      </c>
      <c r="R29">
        <f t="shared" si="13"/>
        <v>4.4999999999999998E-2</v>
      </c>
      <c r="S29">
        <f>(8/200)</f>
        <v>0.04</v>
      </c>
      <c r="U29">
        <f>0.09+0.045</f>
        <v>0.13500000000000001</v>
      </c>
      <c r="V29">
        <f>0.065+0.045</f>
        <v>0.11</v>
      </c>
      <c r="W29">
        <f>0.09+0.045</f>
        <v>0.13500000000000001</v>
      </c>
      <c r="X29">
        <f>0.065+0.04</f>
        <v>0.10500000000000001</v>
      </c>
      <c r="Z29">
        <f>SQRT((ABS($A$30-$A$29)^2+(ABS($B$30-$B$29)^2)))</f>
        <v>30.222595111663491</v>
      </c>
      <c r="AA29">
        <f>SQRT((ABS($C$30-$C$29)^2+(ABS($D$30-$D$29)^2)))</f>
        <v>28.275988936401319</v>
      </c>
      <c r="AB29">
        <f>SQRT((ABS($E$30-$E$29)^2+(ABS($F$30-$F$29)^2)))</f>
        <v>35.375348368782824</v>
      </c>
      <c r="AC29">
        <f>SQRT((ABS($G$30-$G$29)^2+(ABS($H$30-$H$29)^2)))</f>
        <v>28.074783816454207</v>
      </c>
      <c r="AJ29">
        <f>1/0.135</f>
        <v>7.4074074074074066</v>
      </c>
      <c r="AK29">
        <f>1/0.11</f>
        <v>9.0909090909090917</v>
      </c>
      <c r="AL29">
        <f>1/0.135</f>
        <v>7.4074074074074066</v>
      </c>
      <c r="AM29">
        <f>1/0.105</f>
        <v>9.5238095238095237</v>
      </c>
      <c r="AO29">
        <f t="shared" si="8"/>
        <v>223.87107490121102</v>
      </c>
      <c r="AP29">
        <f t="shared" si="9"/>
        <v>257.05444487637561</v>
      </c>
      <c r="AQ29">
        <f t="shared" si="10"/>
        <v>262.03961754653943</v>
      </c>
      <c r="AR29">
        <f t="shared" si="11"/>
        <v>267.37889349004007</v>
      </c>
      <c r="AV29">
        <f>((0.09/0.135)*100)</f>
        <v>66.666666666666657</v>
      </c>
      <c r="AW29">
        <f>((0.065/0.11)*100)</f>
        <v>59.090909090909093</v>
      </c>
      <c r="AX29">
        <f>((0.09/0.135)*100)</f>
        <v>66.666666666666657</v>
      </c>
      <c r="AY29">
        <f>((0.065/0.105)*100)</f>
        <v>61.904761904761905</v>
      </c>
      <c r="BA29">
        <f>((0.045/0.135)*100)</f>
        <v>33.333333333333329</v>
      </c>
      <c r="BB29">
        <f>((0.045/0.11)*100)</f>
        <v>40.909090909090907</v>
      </c>
      <c r="BC29">
        <f>((0.045/0.135)*100)</f>
        <v>33.333333333333329</v>
      </c>
      <c r="BD29">
        <f>((0.04/0.105)*100)</f>
        <v>38.095238095238102</v>
      </c>
      <c r="BF29">
        <f>ABS($B$29-$D$29)</f>
        <v>1.300927999999999</v>
      </c>
      <c r="BG29">
        <f>ABS($F$29-$H$29)</f>
        <v>2.4727839999999999</v>
      </c>
      <c r="BL29">
        <f>SQRT((ABS($A$29-$E$30)^2+(ABS($B$29-$F$30)^2)))</f>
        <v>13.053680407489216</v>
      </c>
      <c r="BM29">
        <f>SQRT((ABS($C$29-$G$29)^2+(ABS($D$29-$H$29)^2)))</f>
        <v>0.54145578152328588</v>
      </c>
      <c r="BO29">
        <f>SQRT((ABS($A$29-$G$30)^2+(ABS($B$29-$H$30)^2)))</f>
        <v>15.755578707992806</v>
      </c>
      <c r="BP29">
        <f>SQRT((ABS($C$29-$E$29)^2+(ABS($D$29-$F$29)^2)))</f>
        <v>9.5435785178346002</v>
      </c>
      <c r="BR29">
        <f>DEGREES(ACOS((4.0941309504305^2+22.0939406925076^2-19.8200970861374^2)/(2*4.0941309504305*22.0939406925076)))</f>
        <v>51.722980311915315</v>
      </c>
      <c r="BS29">
        <f>DEGREES(ACOS((23.5347350842504^2+23.536968627929^2-3.42121876671706^2)/(2*23.5347350842504*23.536968627929)))</f>
        <v>8.3359781767516949</v>
      </c>
      <c r="BU29">
        <v>18</v>
      </c>
      <c r="BV29">
        <v>10</v>
      </c>
      <c r="BW29">
        <v>9</v>
      </c>
      <c r="BX29">
        <v>9</v>
      </c>
      <c r="BY29">
        <v>13</v>
      </c>
      <c r="BZ29">
        <v>5</v>
      </c>
      <c r="CA29">
        <v>11</v>
      </c>
      <c r="CB29">
        <v>5</v>
      </c>
      <c r="CC29">
        <v>18</v>
      </c>
      <c r="CD29">
        <v>9</v>
      </c>
      <c r="CE29">
        <v>11</v>
      </c>
      <c r="CF29">
        <v>10</v>
      </c>
      <c r="CG29">
        <v>13</v>
      </c>
      <c r="CH29">
        <v>9</v>
      </c>
      <c r="CI29">
        <v>4</v>
      </c>
      <c r="CJ29">
        <v>10</v>
      </c>
      <c r="CL29">
        <v>9</v>
      </c>
      <c r="CM29">
        <v>1</v>
      </c>
      <c r="CN29">
        <v>0</v>
      </c>
      <c r="CO29">
        <v>5</v>
      </c>
      <c r="CP29">
        <v>9</v>
      </c>
      <c r="CQ29">
        <v>0</v>
      </c>
      <c r="CR29">
        <v>7</v>
      </c>
      <c r="CS29">
        <v>0</v>
      </c>
      <c r="CT29">
        <v>9</v>
      </c>
      <c r="CU29">
        <v>0</v>
      </c>
      <c r="CV29">
        <v>7</v>
      </c>
      <c r="CW29">
        <v>0</v>
      </c>
      <c r="CX29">
        <v>8</v>
      </c>
      <c r="CY29">
        <v>5</v>
      </c>
      <c r="CZ29">
        <v>0</v>
      </c>
      <c r="DA29">
        <v>0</v>
      </c>
      <c r="DC29">
        <f>((10/18)*100)</f>
        <v>55.555555555555557</v>
      </c>
      <c r="DD29">
        <f>((9/18)*100)</f>
        <v>50</v>
      </c>
      <c r="DE29">
        <f>((9/18)*100)</f>
        <v>50</v>
      </c>
      <c r="DF29">
        <f>((5/13)*100)</f>
        <v>38.461538461538467</v>
      </c>
      <c r="DG29">
        <f>((11/13)*100)</f>
        <v>84.615384615384613</v>
      </c>
      <c r="DH29">
        <f>((5/13)*100)</f>
        <v>38.461538461538467</v>
      </c>
      <c r="DI29">
        <f>((9/18)*100)</f>
        <v>50</v>
      </c>
      <c r="DJ29">
        <f>((11/18)*100)</f>
        <v>61.111111111111114</v>
      </c>
      <c r="DK29">
        <f>((10/18)*100)</f>
        <v>55.555555555555557</v>
      </c>
      <c r="DL29">
        <f>((9/13)*100)</f>
        <v>69.230769230769226</v>
      </c>
      <c r="DM29">
        <f>((4/13)*100)</f>
        <v>30.76923076923077</v>
      </c>
      <c r="DN29">
        <f>((10/13)*100)</f>
        <v>76.923076923076934</v>
      </c>
      <c r="DP29">
        <f>((1/9)*100)</f>
        <v>11.111111111111111</v>
      </c>
      <c r="DQ29">
        <f>((0/9)*100)</f>
        <v>0</v>
      </c>
      <c r="DR29">
        <f>((5/9)*100)</f>
        <v>55.555555555555557</v>
      </c>
      <c r="DS29">
        <f>((0/9)*100)</f>
        <v>0</v>
      </c>
      <c r="DT29">
        <f>((7/9)*100)</f>
        <v>77.777777777777786</v>
      </c>
      <c r="DU29">
        <f>((0/9)*100)</f>
        <v>0</v>
      </c>
      <c r="DV29">
        <f t="shared" si="14"/>
        <v>0</v>
      </c>
      <c r="DW29">
        <f>((7/9)*100)</f>
        <v>77.777777777777786</v>
      </c>
      <c r="DX29">
        <f>((0/9)*100)</f>
        <v>0</v>
      </c>
      <c r="DY29">
        <f>((5/8)*100)</f>
        <v>62.5</v>
      </c>
      <c r="DZ29">
        <f>((0/8)*100)</f>
        <v>0</v>
      </c>
      <c r="EA29">
        <f>((0/8)*100)</f>
        <v>0</v>
      </c>
    </row>
    <row r="30" spans="1:131" x14ac:dyDescent="0.25">
      <c r="A30">
        <v>168.00732500000001</v>
      </c>
      <c r="B30">
        <v>7.5758710000000002</v>
      </c>
      <c r="C30">
        <v>153.00504100000001</v>
      </c>
      <c r="D30">
        <v>7.496041</v>
      </c>
      <c r="E30">
        <v>150.848398</v>
      </c>
      <c r="F30">
        <v>8.9934840000000005</v>
      </c>
      <c r="G30">
        <v>153.29370599999999</v>
      </c>
      <c r="H30">
        <v>5.7098310000000003</v>
      </c>
      <c r="K30">
        <f>(14/200)</f>
        <v>7.0000000000000007E-2</v>
      </c>
      <c r="L30">
        <f>(17/200)</f>
        <v>8.5000000000000006E-2</v>
      </c>
      <c r="M30">
        <f>(16/200)</f>
        <v>0.08</v>
      </c>
      <c r="N30">
        <f>(14/200)</f>
        <v>7.0000000000000007E-2</v>
      </c>
      <c r="P30">
        <f>(8/200)</f>
        <v>0.04</v>
      </c>
      <c r="Q30">
        <f>(9/200)</f>
        <v>4.4999999999999998E-2</v>
      </c>
      <c r="R30">
        <f t="shared" si="13"/>
        <v>4.4999999999999998E-2</v>
      </c>
      <c r="S30">
        <f>(10/200)</f>
        <v>0.05</v>
      </c>
      <c r="U30">
        <f>0.07+0.04</f>
        <v>0.11000000000000001</v>
      </c>
      <c r="V30">
        <f>0.085+0.045</f>
        <v>0.13</v>
      </c>
      <c r="W30">
        <f>0.08+0.045</f>
        <v>0.125</v>
      </c>
      <c r="X30">
        <f>0.07+0.05</f>
        <v>0.12000000000000001</v>
      </c>
      <c r="Z30">
        <f>SQRT((ABS($A$31-$A$30)^2+(ABS($B$31-$B$30)^2)))</f>
        <v>25.926598728934451</v>
      </c>
      <c r="AA30">
        <f>SQRT((ABS($C$31-$C$30)^2+(ABS($D$31-$D$30)^2)))</f>
        <v>22.221587398576752</v>
      </c>
      <c r="AB30">
        <f>SQRT((ABS($E$31-$E$30)^2+(ABS($F$31-$F$30)^2)))</f>
        <v>22.093940692507623</v>
      </c>
      <c r="AC30">
        <f>SQRT((ABS($G$31-$G$30)^2+(ABS($H$31-$H$30)^2)))</f>
        <v>21.897408793230333</v>
      </c>
      <c r="AJ30">
        <f>1/0.11</f>
        <v>9.0909090909090917</v>
      </c>
      <c r="AK30">
        <f>1/0.13</f>
        <v>7.6923076923076916</v>
      </c>
      <c r="AL30">
        <f>1/0.125</f>
        <v>8</v>
      </c>
      <c r="AM30">
        <f>1/0.12</f>
        <v>8.3333333333333339</v>
      </c>
      <c r="AO30">
        <f t="shared" si="8"/>
        <v>235.69635208122224</v>
      </c>
      <c r="AP30">
        <f t="shared" si="9"/>
        <v>170.93528768135963</v>
      </c>
      <c r="AQ30">
        <f t="shared" si="10"/>
        <v>176.75152554006098</v>
      </c>
      <c r="AR30">
        <f t="shared" si="11"/>
        <v>182.47840661025276</v>
      </c>
      <c r="AV30">
        <f>((0.07/0.11)*100)</f>
        <v>63.636363636363647</v>
      </c>
      <c r="AW30">
        <f>((0.085/0.13)*100)</f>
        <v>65.384615384615387</v>
      </c>
      <c r="AX30">
        <f>((0.08/0.125)*100)</f>
        <v>64</v>
      </c>
      <c r="AY30">
        <f>((0.07/0.12)*100)</f>
        <v>58.333333333333336</v>
      </c>
      <c r="BA30">
        <f>((0.04/0.11)*100)</f>
        <v>36.363636363636367</v>
      </c>
      <c r="BB30">
        <f>((0.045/0.13)*100)</f>
        <v>34.615384615384613</v>
      </c>
      <c r="BC30">
        <f>((0.045/0.125)*100)</f>
        <v>36</v>
      </c>
      <c r="BD30">
        <f>((0.05/0.12)*100)</f>
        <v>41.666666666666671</v>
      </c>
      <c r="BF30">
        <f>ABS($B$30-$D$30)</f>
        <v>7.983000000000029E-2</v>
      </c>
      <c r="BG30">
        <f>ABS($F$30-$H$30)</f>
        <v>3.2836530000000002</v>
      </c>
      <c r="BL30">
        <f>SQRT((ABS($A$30-$E$31)^2+(ABS($B$30-$F$31)^2)))</f>
        <v>4.9908821933783205</v>
      </c>
      <c r="BM30">
        <f>SQRT((ABS($C$30-$G$30)^2+(ABS($D$30-$H$30)^2)))</f>
        <v>1.8093848806500477</v>
      </c>
      <c r="BO30">
        <f>SQRT((ABS($A$30-$G$31)^2+(ABS($B$30-$H$31)^2)))</f>
        <v>7.5383724655532731</v>
      </c>
      <c r="BP30">
        <f>SQRT((ABS($C$30-$E$30)^2+(ABS($D$30-$F$30)^2)))</f>
        <v>2.6255370055853362</v>
      </c>
      <c r="BR30">
        <f>DEGREES(ACOS((3.83068624625993^2+25.6652915901115^2-23.5347350842504^2)/(2*3.83068624625993*25.6652915901115)))</f>
        <v>52.574886060212435</v>
      </c>
      <c r="BS30">
        <f>DEGREES(ACOS((22.6740124629865^2+22.6919945037092^2-2.95347422236322^2)/(2*22.6740124629865*22.6919945037092)))</f>
        <v>7.4654243111214935</v>
      </c>
      <c r="BU30">
        <v>14</v>
      </c>
      <c r="BV30">
        <v>7</v>
      </c>
      <c r="BW30">
        <v>5</v>
      </c>
      <c r="BX30">
        <v>7</v>
      </c>
      <c r="BY30">
        <v>17</v>
      </c>
      <c r="BZ30">
        <v>10</v>
      </c>
      <c r="CA30">
        <v>10</v>
      </c>
      <c r="CB30">
        <v>7</v>
      </c>
      <c r="CC30">
        <v>16</v>
      </c>
      <c r="CD30">
        <v>8</v>
      </c>
      <c r="CE30">
        <v>10</v>
      </c>
      <c r="CF30">
        <v>12</v>
      </c>
      <c r="CG30">
        <v>14</v>
      </c>
      <c r="CH30">
        <v>7</v>
      </c>
      <c r="CI30">
        <v>6</v>
      </c>
      <c r="CJ30">
        <v>12</v>
      </c>
      <c r="CL30">
        <v>8</v>
      </c>
      <c r="CM30">
        <v>1</v>
      </c>
      <c r="CN30">
        <v>0</v>
      </c>
      <c r="CO30">
        <v>1</v>
      </c>
      <c r="CP30">
        <v>9</v>
      </c>
      <c r="CQ30">
        <v>1</v>
      </c>
      <c r="CR30">
        <v>2</v>
      </c>
      <c r="CS30">
        <v>0</v>
      </c>
      <c r="CT30">
        <v>9</v>
      </c>
      <c r="CU30">
        <v>0</v>
      </c>
      <c r="CV30">
        <v>2</v>
      </c>
      <c r="CW30">
        <v>6</v>
      </c>
      <c r="CX30">
        <v>10</v>
      </c>
      <c r="CY30">
        <v>1</v>
      </c>
      <c r="CZ30">
        <v>0</v>
      </c>
      <c r="DA30">
        <v>6</v>
      </c>
      <c r="DC30">
        <f>((7/14)*100)</f>
        <v>50</v>
      </c>
      <c r="DD30">
        <f>((5/14)*100)</f>
        <v>35.714285714285715</v>
      </c>
      <c r="DE30">
        <f>((7/14)*100)</f>
        <v>50</v>
      </c>
      <c r="DF30">
        <f>((10/17)*100)</f>
        <v>58.82352941176471</v>
      </c>
      <c r="DG30">
        <f>((10/17)*100)</f>
        <v>58.82352941176471</v>
      </c>
      <c r="DH30">
        <f>((7/17)*100)</f>
        <v>41.17647058823529</v>
      </c>
      <c r="DI30">
        <f>((8/16)*100)</f>
        <v>50</v>
      </c>
      <c r="DJ30">
        <f>((10/16)*100)</f>
        <v>62.5</v>
      </c>
      <c r="DK30">
        <f>((12/16)*100)</f>
        <v>75</v>
      </c>
      <c r="DL30">
        <f>((7/14)*100)</f>
        <v>50</v>
      </c>
      <c r="DM30">
        <f>((6/14)*100)</f>
        <v>42.857142857142854</v>
      </c>
      <c r="DN30">
        <f>((12/14)*100)</f>
        <v>85.714285714285708</v>
      </c>
      <c r="DP30">
        <f>((1/8)*100)</f>
        <v>12.5</v>
      </c>
      <c r="DQ30">
        <f>((0/8)*100)</f>
        <v>0</v>
      </c>
      <c r="DR30">
        <f>((1/8)*100)</f>
        <v>12.5</v>
      </c>
      <c r="DS30">
        <f>((1/9)*100)</f>
        <v>11.111111111111111</v>
      </c>
      <c r="DT30">
        <f>((2/9)*100)</f>
        <v>22.222222222222221</v>
      </c>
      <c r="DU30">
        <f>((0/9)*100)</f>
        <v>0</v>
      </c>
      <c r="DV30">
        <f t="shared" si="14"/>
        <v>0</v>
      </c>
      <c r="DW30">
        <f>((2/9)*100)</f>
        <v>22.222222222222221</v>
      </c>
      <c r="DX30">
        <f>((6/9)*100)</f>
        <v>66.666666666666657</v>
      </c>
      <c r="DY30">
        <f>((1/10)*100)</f>
        <v>10</v>
      </c>
      <c r="DZ30">
        <f>((0/10)*100)</f>
        <v>0</v>
      </c>
      <c r="EA30">
        <f>((6/10)*100)</f>
        <v>60</v>
      </c>
    </row>
    <row r="31" spans="1:131" x14ac:dyDescent="0.25">
      <c r="A31">
        <v>193.930194</v>
      </c>
      <c r="B31">
        <v>7.1361160000000003</v>
      </c>
      <c r="C31">
        <v>175.16920400000001</v>
      </c>
      <c r="D31">
        <v>5.8995369999999996</v>
      </c>
      <c r="E31">
        <v>172.93369999999999</v>
      </c>
      <c r="F31">
        <v>8.375705</v>
      </c>
      <c r="G31">
        <v>175.18685099999999</v>
      </c>
      <c r="H31">
        <v>5.2777269999999996</v>
      </c>
      <c r="K31">
        <f>(14/200)</f>
        <v>7.0000000000000007E-2</v>
      </c>
      <c r="L31">
        <f>(13/200)</f>
        <v>6.5000000000000002E-2</v>
      </c>
      <c r="M31">
        <f>(13/200)</f>
        <v>6.5000000000000002E-2</v>
      </c>
      <c r="N31">
        <f>(12/200)</f>
        <v>0.06</v>
      </c>
      <c r="P31">
        <f>(10/200)</f>
        <v>0.05</v>
      </c>
      <c r="Q31">
        <f>(8/200)</f>
        <v>0.04</v>
      </c>
      <c r="R31">
        <f t="shared" si="13"/>
        <v>4.4999999999999998E-2</v>
      </c>
      <c r="S31">
        <f>(9/200)</f>
        <v>4.4999999999999998E-2</v>
      </c>
      <c r="U31">
        <f>0.07+0.05</f>
        <v>0.12000000000000001</v>
      </c>
      <c r="V31">
        <f>0.065+0.04</f>
        <v>0.10500000000000001</v>
      </c>
      <c r="W31">
        <f>0.065+0.045</f>
        <v>0.11</v>
      </c>
      <c r="X31">
        <f>0.06+0.045</f>
        <v>0.105</v>
      </c>
      <c r="Z31">
        <f>SQRT((ABS($A$32-$A$31)^2+(ABS($B$32-$B$31)^2)))</f>
        <v>22.995619890230952</v>
      </c>
      <c r="AA31">
        <f>SQRT((ABS($C$32-$C$31)^2+(ABS($D$32-$D$31)^2)))</f>
        <v>23.770025658537488</v>
      </c>
      <c r="AB31">
        <f>SQRT((ABS($E$32-$E$31)^2+(ABS($F$32-$F$31)^2)))</f>
        <v>25.665291590111547</v>
      </c>
      <c r="AC31">
        <f>SQRT((ABS($G$32-$G$31)^2+(ABS($H$32-$H$31)^2)))</f>
        <v>23.53696862792907</v>
      </c>
      <c r="AJ31">
        <f>1/0.12</f>
        <v>8.3333333333333339</v>
      </c>
      <c r="AK31">
        <f>1/0.105</f>
        <v>9.5238095238095237</v>
      </c>
      <c r="AL31">
        <f>1/0.11</f>
        <v>9.0909090909090917</v>
      </c>
      <c r="AM31">
        <f>1/0.105</f>
        <v>9.5238095238095237</v>
      </c>
      <c r="AO31">
        <f t="shared" si="8"/>
        <v>191.63016575192458</v>
      </c>
      <c r="AP31">
        <f t="shared" si="9"/>
        <v>226.38119674797605</v>
      </c>
      <c r="AQ31">
        <f t="shared" si="10"/>
        <v>233.32083263737769</v>
      </c>
      <c r="AR31">
        <f t="shared" si="11"/>
        <v>224.16160598027687</v>
      </c>
      <c r="AV31">
        <f>((0.07/0.12)*100)</f>
        <v>58.333333333333336</v>
      </c>
      <c r="AW31">
        <f>((0.065/0.105)*100)</f>
        <v>61.904761904761905</v>
      </c>
      <c r="AX31">
        <f>((0.065/0.11)*100)</f>
        <v>59.090909090909093</v>
      </c>
      <c r="AY31">
        <f>((0.06/0.105)*100)</f>
        <v>57.142857142857139</v>
      </c>
      <c r="BA31">
        <f>((0.05/0.12)*100)</f>
        <v>41.666666666666671</v>
      </c>
      <c r="BB31">
        <f>((0.04/0.105)*100)</f>
        <v>38.095238095238102</v>
      </c>
      <c r="BC31">
        <f>((0.045/0.11)*100)</f>
        <v>40.909090909090907</v>
      </c>
      <c r="BD31">
        <f>((0.045/0.105)*100)</f>
        <v>42.857142857142854</v>
      </c>
      <c r="BF31">
        <f>ABS($B$31-$D$31)</f>
        <v>1.2365790000000008</v>
      </c>
      <c r="BG31">
        <f>ABS($F$31-$H$31)</f>
        <v>3.0979780000000003</v>
      </c>
      <c r="BL31">
        <f>SQRT((ABS($A$31-$E$32)^2+(ABS($B$31-$F$32)^2)))</f>
        <v>4.7014311231110213</v>
      </c>
      <c r="BM31">
        <f>SQRT((ABS($C$31-$G$31)^2+(ABS($D$31-$H$31)^2)))</f>
        <v>0.62206036098516948</v>
      </c>
      <c r="BO31">
        <f>SQRT((ABS($A$31-$G$32)^2+(ABS($B$31-$H$32)^2)))</f>
        <v>5.5377499975815256</v>
      </c>
      <c r="BP31">
        <f>SQRT((ABS($C$31-$E$31)^2+(ABS($D$31-$F$31)^2)))</f>
        <v>3.3359985159229448</v>
      </c>
      <c r="BR31">
        <f>DEGREES(ACOS((3.42121876671706^2+22.409931299224^2-22.6740124629865^2)/(2*3.42121876671706*22.409931299224)))</f>
        <v>90.075135578785833</v>
      </c>
      <c r="BS31">
        <f>DEGREES(ACOS((21.7908952247692^2+22.9559892223572^2-3.65691466464423^2)/(2*21.7908952247692*22.9559892223572)))</f>
        <v>8.888840067573442</v>
      </c>
      <c r="BU31">
        <v>14</v>
      </c>
      <c r="BV31">
        <v>10</v>
      </c>
      <c r="BW31">
        <v>5</v>
      </c>
      <c r="BX31">
        <v>5</v>
      </c>
      <c r="BY31">
        <v>13</v>
      </c>
      <c r="BZ31">
        <v>7</v>
      </c>
      <c r="CA31">
        <v>6</v>
      </c>
      <c r="CB31">
        <v>4</v>
      </c>
      <c r="CC31">
        <v>13</v>
      </c>
      <c r="CD31">
        <v>3</v>
      </c>
      <c r="CE31">
        <v>6</v>
      </c>
      <c r="CF31">
        <v>11</v>
      </c>
      <c r="CG31">
        <v>12</v>
      </c>
      <c r="CH31">
        <v>4</v>
      </c>
      <c r="CI31">
        <v>4</v>
      </c>
      <c r="CJ31">
        <v>11</v>
      </c>
      <c r="CL31">
        <v>10</v>
      </c>
      <c r="CM31">
        <v>4</v>
      </c>
      <c r="CN31">
        <v>0</v>
      </c>
      <c r="CO31">
        <v>2</v>
      </c>
      <c r="CP31">
        <v>8</v>
      </c>
      <c r="CQ31">
        <v>1</v>
      </c>
      <c r="CR31">
        <v>2</v>
      </c>
      <c r="CS31">
        <v>0</v>
      </c>
      <c r="CT31">
        <v>9</v>
      </c>
      <c r="CU31">
        <v>0</v>
      </c>
      <c r="CV31">
        <v>2</v>
      </c>
      <c r="CW31">
        <v>7</v>
      </c>
      <c r="CX31">
        <v>9</v>
      </c>
      <c r="CY31">
        <v>2</v>
      </c>
      <c r="CZ31">
        <v>0</v>
      </c>
      <c r="DA31">
        <v>7</v>
      </c>
      <c r="DC31">
        <f>((10/14)*100)</f>
        <v>71.428571428571431</v>
      </c>
      <c r="DD31">
        <f>((5/14)*100)</f>
        <v>35.714285714285715</v>
      </c>
      <c r="DE31">
        <f>((5/14)*100)</f>
        <v>35.714285714285715</v>
      </c>
      <c r="DF31">
        <f>((7/13)*100)</f>
        <v>53.846153846153847</v>
      </c>
      <c r="DG31">
        <f>((6/13)*100)</f>
        <v>46.153846153846153</v>
      </c>
      <c r="DH31">
        <f>((4/13)*100)</f>
        <v>30.76923076923077</v>
      </c>
      <c r="DI31">
        <f>((3/13)*100)</f>
        <v>23.076923076923077</v>
      </c>
      <c r="DJ31">
        <f>((6/13)*100)</f>
        <v>46.153846153846153</v>
      </c>
      <c r="DK31">
        <f>((11/13)*100)</f>
        <v>84.615384615384613</v>
      </c>
      <c r="DL31">
        <f>((4/12)*100)</f>
        <v>33.333333333333329</v>
      </c>
      <c r="DM31">
        <f>((4/12)*100)</f>
        <v>33.333333333333329</v>
      </c>
      <c r="DN31">
        <f>((11/12)*100)</f>
        <v>91.666666666666657</v>
      </c>
      <c r="DP31">
        <f>((4/10)*100)</f>
        <v>40</v>
      </c>
      <c r="DQ31">
        <f>((0/10)*100)</f>
        <v>0</v>
      </c>
      <c r="DR31">
        <f>((2/10)*100)</f>
        <v>20</v>
      </c>
      <c r="DS31">
        <f>((1/8)*100)</f>
        <v>12.5</v>
      </c>
      <c r="DT31">
        <f>((2/8)*100)</f>
        <v>25</v>
      </c>
      <c r="DU31">
        <f>((0/8)*100)</f>
        <v>0</v>
      </c>
      <c r="DV31">
        <f t="shared" si="14"/>
        <v>0</v>
      </c>
      <c r="DW31">
        <f>((2/9)*100)</f>
        <v>22.222222222222221</v>
      </c>
      <c r="DX31">
        <f>((7/9)*100)</f>
        <v>77.777777777777786</v>
      </c>
      <c r="DY31">
        <f>((2/9)*100)</f>
        <v>22.222222222222221</v>
      </c>
      <c r="DZ31">
        <f>((0/9)*100)</f>
        <v>0</v>
      </c>
      <c r="EA31">
        <f>((7/9)*100)</f>
        <v>77.777777777777786</v>
      </c>
    </row>
    <row r="32" spans="1:131" x14ac:dyDescent="0.25">
      <c r="A32">
        <v>216.90025800000001</v>
      </c>
      <c r="B32">
        <v>8.2199489999999997</v>
      </c>
      <c r="C32">
        <v>198.92211500000002</v>
      </c>
      <c r="D32">
        <v>4.9976839999999996</v>
      </c>
      <c r="E32">
        <v>198.591365</v>
      </c>
      <c r="F32">
        <v>7.75007</v>
      </c>
      <c r="G32">
        <v>198.70476100000002</v>
      </c>
      <c r="H32">
        <v>4.3307310000000001</v>
      </c>
      <c r="K32">
        <f>(11/200)</f>
        <v>5.5E-2</v>
      </c>
      <c r="L32">
        <f>(13/200)</f>
        <v>6.5000000000000002E-2</v>
      </c>
      <c r="M32">
        <f>(14/200)</f>
        <v>7.0000000000000007E-2</v>
      </c>
      <c r="N32">
        <f>(15/200)</f>
        <v>7.4999999999999997E-2</v>
      </c>
      <c r="P32">
        <f>(9/200)</f>
        <v>4.4999999999999998E-2</v>
      </c>
      <c r="Q32">
        <f>(8/200)</f>
        <v>0.04</v>
      </c>
      <c r="R32">
        <f t="shared" si="13"/>
        <v>4.4999999999999998E-2</v>
      </c>
      <c r="S32">
        <f>(9/200)</f>
        <v>4.4999999999999998E-2</v>
      </c>
      <c r="U32">
        <f>0.055+0.045</f>
        <v>0.1</v>
      </c>
      <c r="V32">
        <f>0.065+0.04</f>
        <v>0.10500000000000001</v>
      </c>
      <c r="W32">
        <f>0.07+0.045</f>
        <v>0.115</v>
      </c>
      <c r="X32">
        <f>0.075+0.045</f>
        <v>0.12</v>
      </c>
      <c r="Z32">
        <f>SQRT((ABS($A$33-$A$32)^2+(ABS($B$33-$B$32)^2)))</f>
        <v>20.740414155072695</v>
      </c>
      <c r="AA32">
        <f>SQRT((ABS($C$33-$C$32)^2+(ABS($D$33-$D$32)^2)))</f>
        <v>21.555811016133617</v>
      </c>
      <c r="AB32">
        <f>SQRT((ABS($E$33-$E$32)^2+(ABS($F$33-$F$32)^2)))</f>
        <v>22.409931299224034</v>
      </c>
      <c r="AC32">
        <f>SQRT((ABS($G$33-$G$32)^2+(ABS($H$33-$H$32)^2)))</f>
        <v>22.691994503709211</v>
      </c>
      <c r="AJ32">
        <f>1/0.1</f>
        <v>10</v>
      </c>
      <c r="AK32">
        <f>1/0.105</f>
        <v>9.5238095238095237</v>
      </c>
      <c r="AL32">
        <f>1/0.115</f>
        <v>8.695652173913043</v>
      </c>
      <c r="AM32">
        <f>1/0.12</f>
        <v>8.3333333333333339</v>
      </c>
      <c r="AO32">
        <f t="shared" si="8"/>
        <v>207.40414155072693</v>
      </c>
      <c r="AP32">
        <f t="shared" si="9"/>
        <v>205.29343824889156</v>
      </c>
      <c r="AQ32">
        <f t="shared" si="10"/>
        <v>194.86896781933942</v>
      </c>
      <c r="AR32">
        <f t="shared" si="11"/>
        <v>189.09995419757675</v>
      </c>
      <c r="AV32">
        <f>((0.055/0.1)*100)</f>
        <v>54.999999999999993</v>
      </c>
      <c r="AW32">
        <f>((0.065/0.105)*100)</f>
        <v>61.904761904761905</v>
      </c>
      <c r="AX32">
        <f>((0.07/0.115)*100)</f>
        <v>60.869565217391312</v>
      </c>
      <c r="AY32">
        <f>((0.075/0.12)*100)</f>
        <v>62.5</v>
      </c>
      <c r="BA32">
        <f>((0.045/0.1)*100)</f>
        <v>44.999999999999993</v>
      </c>
      <c r="BB32">
        <f>((0.04/0.105)*100)</f>
        <v>38.095238095238102</v>
      </c>
      <c r="BC32">
        <f>((0.045/0.115)*100)</f>
        <v>39.130434782608688</v>
      </c>
      <c r="BD32">
        <f>((0.045/0.12)*100)</f>
        <v>37.5</v>
      </c>
      <c r="BF32">
        <f>ABS($B$32-$D$32)</f>
        <v>3.2222650000000002</v>
      </c>
      <c r="BG32">
        <f>ABS($F$32-$H$32)</f>
        <v>3.4193389999999999</v>
      </c>
      <c r="BL32">
        <f>SQRT((ABS($A$32-$E$33)^2+(ABS($B$32-$F$33)^2)))</f>
        <v>4.098892319043391</v>
      </c>
      <c r="BM32">
        <f>SQRT((ABS($C$32-$G$32)^2+(ABS($D$32-$H$32)^2)))</f>
        <v>0.70147634708876638</v>
      </c>
      <c r="BO32">
        <f>SQRT((ABS($A$32-$G$33)^2+(ABS($B$32-$H$33)^2)))</f>
        <v>5.1776098204952543</v>
      </c>
      <c r="BP32">
        <f>SQRT((ABS($C$32-$E$32)^2+(ABS($D$32-$F$32)^2)))</f>
        <v>2.7721876299226245</v>
      </c>
      <c r="BR32">
        <f>DEGREES(ACOS((2.95347422236322^2+22.0378818359155^2-21.7908952247692^2)/(2*2.95347422236322*22.0378818359155)))</f>
        <v>81.363441358020154</v>
      </c>
      <c r="BU32">
        <v>11</v>
      </c>
      <c r="BV32">
        <v>8</v>
      </c>
      <c r="BW32">
        <v>3</v>
      </c>
      <c r="BX32">
        <v>5</v>
      </c>
      <c r="BY32">
        <v>13</v>
      </c>
      <c r="BZ32">
        <v>10</v>
      </c>
      <c r="CA32">
        <v>5</v>
      </c>
      <c r="CB32">
        <v>4</v>
      </c>
      <c r="CC32">
        <v>14</v>
      </c>
      <c r="CD32">
        <v>5</v>
      </c>
      <c r="CE32">
        <v>5</v>
      </c>
      <c r="CF32">
        <v>13</v>
      </c>
      <c r="CG32">
        <v>15</v>
      </c>
      <c r="CH32">
        <v>6</v>
      </c>
      <c r="CI32">
        <v>6</v>
      </c>
      <c r="CJ32">
        <v>13</v>
      </c>
      <c r="CL32">
        <v>9</v>
      </c>
      <c r="CM32">
        <v>6</v>
      </c>
      <c r="CN32">
        <v>0</v>
      </c>
      <c r="CO32">
        <v>0</v>
      </c>
      <c r="CP32">
        <v>8</v>
      </c>
      <c r="CQ32">
        <v>4</v>
      </c>
      <c r="CR32">
        <v>1</v>
      </c>
      <c r="CS32">
        <v>0</v>
      </c>
      <c r="CT32">
        <v>9</v>
      </c>
      <c r="CU32">
        <v>0</v>
      </c>
      <c r="CV32">
        <v>1</v>
      </c>
      <c r="CW32">
        <v>8</v>
      </c>
      <c r="CX32">
        <v>9</v>
      </c>
      <c r="CY32">
        <v>0</v>
      </c>
      <c r="CZ32">
        <v>0</v>
      </c>
      <c r="DA32">
        <v>8</v>
      </c>
      <c r="DC32">
        <f>((8/11)*100)</f>
        <v>72.727272727272734</v>
      </c>
      <c r="DD32">
        <f>((3/11)*100)</f>
        <v>27.27272727272727</v>
      </c>
      <c r="DE32">
        <f>((5/11)*100)</f>
        <v>45.454545454545453</v>
      </c>
      <c r="DF32">
        <f>((10/13)*100)</f>
        <v>76.923076923076934</v>
      </c>
      <c r="DG32">
        <f>((5/13)*100)</f>
        <v>38.461538461538467</v>
      </c>
      <c r="DH32">
        <f>((4/13)*100)</f>
        <v>30.76923076923077</v>
      </c>
      <c r="DI32">
        <f>((5/14)*100)</f>
        <v>35.714285714285715</v>
      </c>
      <c r="DJ32">
        <f>((5/14)*100)</f>
        <v>35.714285714285715</v>
      </c>
      <c r="DK32">
        <f>((13/14)*100)</f>
        <v>92.857142857142861</v>
      </c>
      <c r="DL32">
        <f>((6/15)*100)</f>
        <v>40</v>
      </c>
      <c r="DM32">
        <f>((6/15)*100)</f>
        <v>40</v>
      </c>
      <c r="DN32">
        <f>((13/15)*100)</f>
        <v>86.666666666666671</v>
      </c>
      <c r="DP32">
        <f>((6/9)*100)</f>
        <v>66.666666666666657</v>
      </c>
      <c r="DQ32">
        <f>((0/9)*100)</f>
        <v>0</v>
      </c>
      <c r="DR32">
        <f>((0/9)*100)</f>
        <v>0</v>
      </c>
      <c r="DS32">
        <f>((4/8)*100)</f>
        <v>50</v>
      </c>
      <c r="DT32">
        <f>((1/8)*100)</f>
        <v>12.5</v>
      </c>
      <c r="DU32">
        <f>((0/8)*100)</f>
        <v>0</v>
      </c>
      <c r="DV32">
        <f t="shared" si="14"/>
        <v>0</v>
      </c>
      <c r="DW32">
        <f>((1/9)*100)</f>
        <v>11.111111111111111</v>
      </c>
      <c r="DX32">
        <f>((8/9)*100)</f>
        <v>88.888888888888886</v>
      </c>
      <c r="DY32">
        <f>((0/9)*100)</f>
        <v>0</v>
      </c>
      <c r="DZ32">
        <f>((0/9)*100)</f>
        <v>0</v>
      </c>
      <c r="EA32">
        <f>((8/9)*100)</f>
        <v>88.888888888888886</v>
      </c>
    </row>
    <row r="33" spans="1:131" x14ac:dyDescent="0.25">
      <c r="A33">
        <v>237.640466</v>
      </c>
      <c r="B33">
        <v>8.3124230000000008</v>
      </c>
      <c r="C33">
        <v>220.44077300000001</v>
      </c>
      <c r="D33">
        <v>6.2627319999999997</v>
      </c>
      <c r="E33">
        <v>220.98799</v>
      </c>
      <c r="F33">
        <v>8.5222160000000002</v>
      </c>
      <c r="G33">
        <v>221.36165</v>
      </c>
      <c r="H33">
        <v>5.5924740000000002</v>
      </c>
      <c r="K33">
        <f>(13/200)</f>
        <v>6.5000000000000002E-2</v>
      </c>
      <c r="L33">
        <f>(14/200)</f>
        <v>7.0000000000000007E-2</v>
      </c>
      <c r="M33">
        <f>(14/200)</f>
        <v>7.0000000000000007E-2</v>
      </c>
      <c r="N33">
        <f>(15/200)</f>
        <v>7.4999999999999997E-2</v>
      </c>
      <c r="P33">
        <f>(10/200)</f>
        <v>0.05</v>
      </c>
      <c r="Q33">
        <f>(9/200)</f>
        <v>4.4999999999999998E-2</v>
      </c>
      <c r="R33">
        <f>(10/200)</f>
        <v>0.05</v>
      </c>
      <c r="S33">
        <f>(9/200)</f>
        <v>4.4999999999999998E-2</v>
      </c>
      <c r="U33">
        <f>0.065+0.05</f>
        <v>0.115</v>
      </c>
      <c r="V33">
        <f>0.07+0.045</f>
        <v>0.115</v>
      </c>
      <c r="W33">
        <f>0.07+0.05</f>
        <v>0.12000000000000001</v>
      </c>
      <c r="X33">
        <f>0.075+0.045</f>
        <v>0.12</v>
      </c>
      <c r="Z33">
        <f>SQRT((ABS($A$34-$A$33)^2+(ABS($B$34-$B$33)^2)))</f>
        <v>22.908858052229188</v>
      </c>
      <c r="AA33">
        <f>SQRT((ABS($C$34-$C$33)^2+(ABS($D$34-$D$33)^2)))</f>
        <v>22.88282071680084</v>
      </c>
      <c r="AB33">
        <f>SQRT((ABS($E$34-$E$33)^2+(ABS($F$34-$F$33)^2)))</f>
        <v>22.037881835915474</v>
      </c>
      <c r="AC33">
        <f>SQRT((ABS($G$34-$G$33)^2+(ABS($H$34-$H$33)^2)))</f>
        <v>22.955989222357221</v>
      </c>
      <c r="AJ33">
        <f>1/0.115</f>
        <v>8.695652173913043</v>
      </c>
      <c r="AK33">
        <f>1/0.115</f>
        <v>8.695652173913043</v>
      </c>
      <c r="AL33">
        <f>1/0.12</f>
        <v>8.3333333333333339</v>
      </c>
      <c r="AM33">
        <f>1/0.12</f>
        <v>8.3333333333333339</v>
      </c>
      <c r="AO33">
        <f t="shared" si="8"/>
        <v>199.20746132373208</v>
      </c>
      <c r="AP33">
        <f t="shared" si="9"/>
        <v>198.98104971131164</v>
      </c>
      <c r="AQ33">
        <f t="shared" si="10"/>
        <v>183.6490152992956</v>
      </c>
      <c r="AR33">
        <f t="shared" si="11"/>
        <v>191.29991018631017</v>
      </c>
      <c r="AV33">
        <f>((0.065/0.115)*100)</f>
        <v>56.521739130434781</v>
      </c>
      <c r="AW33">
        <f>((0.07/0.115)*100)</f>
        <v>60.869565217391312</v>
      </c>
      <c r="AX33">
        <f>((0.07/0.12)*100)</f>
        <v>58.333333333333336</v>
      </c>
      <c r="AY33">
        <f>((0.075/0.12)*100)</f>
        <v>62.5</v>
      </c>
      <c r="BA33">
        <f>((0.05/0.115)*100)</f>
        <v>43.478260869565219</v>
      </c>
      <c r="BB33">
        <f>((0.045/0.115)*100)</f>
        <v>39.130434782608688</v>
      </c>
      <c r="BC33">
        <f>((0.05/0.12)*100)</f>
        <v>41.666666666666671</v>
      </c>
      <c r="BD33">
        <f>((0.045/0.12)*100)</f>
        <v>37.5</v>
      </c>
      <c r="BF33">
        <f>ABS($B$33-$D$33)</f>
        <v>2.049691000000001</v>
      </c>
      <c r="BG33">
        <f>ABS($F$33-$H$33)</f>
        <v>2.9297420000000001</v>
      </c>
      <c r="BL33">
        <f>SQRT((ABS($A$33-$E$34)^2+(ABS($B$33-$F$34)^2)))</f>
        <v>5.3884218743543038</v>
      </c>
      <c r="BM33">
        <f>SQRT((ABS($C$33-$G$33)^2+(ABS($D$33-$H$33)^2)))</f>
        <v>1.1389733252771908</v>
      </c>
      <c r="BO33">
        <f>SQRT((ABS($A$33-$G$34)^2+(ABS($B$33-$H$34)^2)))</f>
        <v>7.6351977835852995</v>
      </c>
      <c r="BP33">
        <f>SQRT((ABS($C$33-$E$33)^2+(ABS($D$33-$F$33)^2)))</f>
        <v>2.3248041619338586</v>
      </c>
      <c r="BR33">
        <f>DEGREES(ACOS((3.65691466464423^2+20.0385434019957^2-18.9023794007626^2)/(2*3.65691466464423*20.0385434019957)))</f>
        <v>66.850703417513856</v>
      </c>
      <c r="BU33">
        <v>13</v>
      </c>
      <c r="BV33">
        <v>7</v>
      </c>
      <c r="BW33">
        <v>6</v>
      </c>
      <c r="BX33">
        <v>8</v>
      </c>
      <c r="BY33">
        <v>14</v>
      </c>
      <c r="BZ33">
        <v>8</v>
      </c>
      <c r="CA33">
        <v>4</v>
      </c>
      <c r="CB33">
        <v>5</v>
      </c>
      <c r="CC33">
        <v>14</v>
      </c>
      <c r="CD33">
        <v>6</v>
      </c>
      <c r="CE33">
        <v>4</v>
      </c>
      <c r="CF33">
        <v>13</v>
      </c>
      <c r="CG33">
        <v>15</v>
      </c>
      <c r="CH33">
        <v>8</v>
      </c>
      <c r="CI33">
        <v>5</v>
      </c>
      <c r="CJ33">
        <v>13</v>
      </c>
      <c r="CL33">
        <v>10</v>
      </c>
      <c r="CM33">
        <v>4</v>
      </c>
      <c r="CN33">
        <v>2</v>
      </c>
      <c r="CO33">
        <v>3</v>
      </c>
      <c r="CP33">
        <v>9</v>
      </c>
      <c r="CQ33">
        <v>6</v>
      </c>
      <c r="CR33">
        <v>0</v>
      </c>
      <c r="CS33">
        <v>0</v>
      </c>
      <c r="CT33">
        <v>10</v>
      </c>
      <c r="CU33">
        <v>2</v>
      </c>
      <c r="CV33">
        <v>0</v>
      </c>
      <c r="CW33">
        <v>8</v>
      </c>
      <c r="CX33">
        <v>9</v>
      </c>
      <c r="CY33">
        <v>3</v>
      </c>
      <c r="CZ33">
        <v>0</v>
      </c>
      <c r="DA33">
        <v>8</v>
      </c>
      <c r="DC33">
        <f>((7/13)*100)</f>
        <v>53.846153846153847</v>
      </c>
      <c r="DD33">
        <f>((6/13)*100)</f>
        <v>46.153846153846153</v>
      </c>
      <c r="DE33">
        <f>((8/13)*100)</f>
        <v>61.53846153846154</v>
      </c>
      <c r="DF33">
        <f>((8/14)*100)</f>
        <v>57.142857142857139</v>
      </c>
      <c r="DG33">
        <f>((4/14)*100)</f>
        <v>28.571428571428569</v>
      </c>
      <c r="DH33">
        <f>((5/14)*100)</f>
        <v>35.714285714285715</v>
      </c>
      <c r="DI33">
        <f>((6/14)*100)</f>
        <v>42.857142857142854</v>
      </c>
      <c r="DJ33">
        <f>((4/14)*100)</f>
        <v>28.571428571428569</v>
      </c>
      <c r="DK33">
        <f>((13/14)*100)</f>
        <v>92.857142857142861</v>
      </c>
      <c r="DL33">
        <f>((8/15)*100)</f>
        <v>53.333333333333336</v>
      </c>
      <c r="DM33">
        <f>((5/15)*100)</f>
        <v>33.333333333333329</v>
      </c>
      <c r="DN33">
        <f>((13/15)*100)</f>
        <v>86.666666666666671</v>
      </c>
      <c r="DP33">
        <f>((4/10)*100)</f>
        <v>40</v>
      </c>
      <c r="DQ33">
        <f>((2/10)*100)</f>
        <v>20</v>
      </c>
      <c r="DR33">
        <f>((3/10)*100)</f>
        <v>30</v>
      </c>
      <c r="DS33">
        <f>((6/9)*100)</f>
        <v>66.666666666666657</v>
      </c>
      <c r="DT33">
        <f>((0/9)*100)</f>
        <v>0</v>
      </c>
      <c r="DU33">
        <f>((0/9)*100)</f>
        <v>0</v>
      </c>
      <c r="DV33">
        <f>((2/10)*100)</f>
        <v>20</v>
      </c>
      <c r="DW33">
        <f>((0/10)*100)</f>
        <v>0</v>
      </c>
      <c r="DX33">
        <f>((8/10)*100)</f>
        <v>80</v>
      </c>
      <c r="DY33">
        <f>((3/9)*100)</f>
        <v>33.333333333333329</v>
      </c>
      <c r="DZ33">
        <f>((0/9)*100)</f>
        <v>0</v>
      </c>
      <c r="EA33">
        <f>((8/9)*100)</f>
        <v>88.888888888888886</v>
      </c>
    </row>
    <row r="34" spans="1:131" x14ac:dyDescent="0.25">
      <c r="A34">
        <v>260.49598200000003</v>
      </c>
      <c r="B34">
        <v>6.75</v>
      </c>
      <c r="C34">
        <v>243.3133</v>
      </c>
      <c r="D34">
        <v>5.5764430000000003</v>
      </c>
      <c r="E34">
        <v>243.019588</v>
      </c>
      <c r="F34">
        <v>7.9959790000000002</v>
      </c>
      <c r="G34">
        <v>244.29479499999999</v>
      </c>
      <c r="H34">
        <v>4.5686080000000002</v>
      </c>
      <c r="L34">
        <f>(14/200)</f>
        <v>7.0000000000000007E-2</v>
      </c>
      <c r="M34">
        <f>(14/200)</f>
        <v>7.0000000000000007E-2</v>
      </c>
      <c r="P34">
        <f>(13/200)</f>
        <v>6.5000000000000002E-2</v>
      </c>
      <c r="Q34">
        <f>(10/200)</f>
        <v>0.05</v>
      </c>
      <c r="R34">
        <f>(10/200)</f>
        <v>0.05</v>
      </c>
      <c r="S34">
        <f>(11/200)</f>
        <v>5.5E-2</v>
      </c>
      <c r="V34">
        <f>0.07+0.05</f>
        <v>0.12000000000000001</v>
      </c>
      <c r="W34">
        <f>0.07+0.05</f>
        <v>0.12000000000000001</v>
      </c>
      <c r="AA34">
        <f>SQRT((ABS($C$35-$C$34)^2+(ABS($D$35-$D$34)^2)))</f>
        <v>21.465485835079924</v>
      </c>
      <c r="AB34">
        <f>SQRT((ABS($E$35-$E$34)^2+(ABS($F$35-$F$34)^2)))</f>
        <v>20.038543401995724</v>
      </c>
      <c r="AK34">
        <f>1/0.12</f>
        <v>8.3333333333333339</v>
      </c>
      <c r="AL34">
        <f>1/0.12</f>
        <v>8.3333333333333339</v>
      </c>
      <c r="AP34">
        <f t="shared" si="9"/>
        <v>178.87904862566603</v>
      </c>
      <c r="AQ34">
        <f t="shared" si="10"/>
        <v>166.98786168329769</v>
      </c>
      <c r="AW34">
        <f>((0.07/0.12)*100)</f>
        <v>58.333333333333336</v>
      </c>
      <c r="AX34">
        <f>((0.07/0.12)*100)</f>
        <v>58.333333333333336</v>
      </c>
      <c r="BB34">
        <f>((0.05/0.12)*100)</f>
        <v>41.666666666666671</v>
      </c>
      <c r="BC34">
        <f>((0.05/0.12)*100)</f>
        <v>41.666666666666671</v>
      </c>
      <c r="BF34">
        <f>ABS($B$34-$D$34)</f>
        <v>1.1735569999999997</v>
      </c>
      <c r="BG34">
        <f>ABS($F$34-$H$34)</f>
        <v>3.4273709999999999</v>
      </c>
      <c r="BI34">
        <v>2.9434805000000002</v>
      </c>
      <c r="BJ34">
        <v>2.7620309999999999</v>
      </c>
      <c r="BM34">
        <f>SQRT((ABS($C$34-$G$34)^2+(ABS($D$34-$H$34)^2)))</f>
        <v>1.4067920323381102</v>
      </c>
      <c r="BP34">
        <f>SQRT((ABS($C$34-$E$34)^2+(ABS($D$34-$F$34)^2)))</f>
        <v>2.4372979289040555</v>
      </c>
      <c r="BR34" t="e">
        <f>DEGREES(ACOS((3.50492761132452^2+0^2-3.50492761132452^2)/(2*3.50492761132452*0)))</f>
        <v>#DIV/0!</v>
      </c>
      <c r="BS34">
        <f>DEGREES(ACOS((23.7412734001974^2+24.3874520429292^2-3.50258127023271^2)/(2*23.7412734001974*24.3874520429292)))</f>
        <v>8.2040320405149618</v>
      </c>
      <c r="BY34">
        <v>14</v>
      </c>
      <c r="BZ34">
        <v>7</v>
      </c>
      <c r="CA34">
        <v>4</v>
      </c>
      <c r="CB34">
        <v>3</v>
      </c>
      <c r="CC34">
        <v>14</v>
      </c>
      <c r="CD34">
        <v>4</v>
      </c>
      <c r="CE34">
        <v>4</v>
      </c>
      <c r="CF34">
        <v>11</v>
      </c>
      <c r="CL34">
        <v>13</v>
      </c>
      <c r="CM34">
        <v>6</v>
      </c>
      <c r="CN34">
        <v>3</v>
      </c>
      <c r="CO34">
        <v>6</v>
      </c>
      <c r="CP34">
        <v>10</v>
      </c>
      <c r="CQ34">
        <v>4</v>
      </c>
      <c r="CR34">
        <v>0</v>
      </c>
      <c r="CS34">
        <v>0</v>
      </c>
      <c r="CT34">
        <v>10</v>
      </c>
      <c r="CU34">
        <v>3</v>
      </c>
      <c r="CV34">
        <v>0</v>
      </c>
      <c r="CW34">
        <v>8</v>
      </c>
      <c r="CX34">
        <v>11</v>
      </c>
      <c r="CY34">
        <v>6</v>
      </c>
      <c r="CZ34">
        <v>0</v>
      </c>
      <c r="DA34">
        <v>8</v>
      </c>
      <c r="DF34">
        <f>((7/14)*100)</f>
        <v>50</v>
      </c>
      <c r="DG34">
        <f>((4/14)*100)</f>
        <v>28.571428571428569</v>
      </c>
      <c r="DH34">
        <f>((3/14)*100)</f>
        <v>21.428571428571427</v>
      </c>
      <c r="DI34">
        <f>((4/14)*100)</f>
        <v>28.571428571428569</v>
      </c>
      <c r="DJ34">
        <f>((4/14)*100)</f>
        <v>28.571428571428569</v>
      </c>
      <c r="DK34">
        <f>((11/14)*100)</f>
        <v>78.571428571428569</v>
      </c>
      <c r="DP34">
        <f>((6/13)*100)</f>
        <v>46.153846153846153</v>
      </c>
      <c r="DQ34">
        <f>((3/13)*100)</f>
        <v>23.076923076923077</v>
      </c>
      <c r="DR34">
        <f>((6/13)*100)</f>
        <v>46.153846153846153</v>
      </c>
      <c r="DS34">
        <f>((4/10)*100)</f>
        <v>40</v>
      </c>
      <c r="DT34">
        <f>((0/10)*100)</f>
        <v>0</v>
      </c>
      <c r="DU34">
        <f>((0/10)*100)</f>
        <v>0</v>
      </c>
      <c r="DV34">
        <f>((3/10)*100)</f>
        <v>30</v>
      </c>
      <c r="DW34">
        <f>((0/10)*100)</f>
        <v>0</v>
      </c>
      <c r="DX34">
        <f>((8/10)*100)</f>
        <v>80</v>
      </c>
      <c r="DY34">
        <f>((6/11)*100)</f>
        <v>54.54545454545454</v>
      </c>
      <c r="DZ34">
        <f>((0/11)*100)</f>
        <v>0</v>
      </c>
      <c r="EA34">
        <f>((8/11)*100)</f>
        <v>72.727272727272734</v>
      </c>
    </row>
    <row r="35" spans="1:131" x14ac:dyDescent="0.25">
      <c r="C35">
        <v>264.750564</v>
      </c>
      <c r="D35">
        <v>4.4760819999999999</v>
      </c>
      <c r="E35">
        <v>263.03520900000001</v>
      </c>
      <c r="F35">
        <v>7.0377840000000003</v>
      </c>
      <c r="Q35">
        <f>(13/200)</f>
        <v>6.5000000000000002E-2</v>
      </c>
      <c r="BP35">
        <f>SQRT((ABS($C$35-$E$35)^2+(ABS($D$35-$F$35)^2)))</f>
        <v>3.0829790646108779</v>
      </c>
      <c r="BS35">
        <f>DEGREES(ACOS((21.2544074227454^2+20.3815194571636^2-4.12169610929736^2)/(2*21.2544074227454*20.3815194571636)))</f>
        <v>11.106358898984528</v>
      </c>
      <c r="CP35">
        <v>13</v>
      </c>
      <c r="CQ35">
        <v>6</v>
      </c>
      <c r="CR35">
        <v>3</v>
      </c>
      <c r="CS35">
        <v>0</v>
      </c>
      <c r="DS35">
        <f>((6/13)*100)</f>
        <v>46.153846153846153</v>
      </c>
      <c r="DT35">
        <f>((3/13)*100)</f>
        <v>23.076923076923077</v>
      </c>
      <c r="DU35">
        <f>((0/13)*100)</f>
        <v>0</v>
      </c>
    </row>
    <row r="36" spans="1:131" x14ac:dyDescent="0.25">
      <c r="A36" t="s">
        <v>22</v>
      </c>
      <c r="B36" t="s">
        <v>22</v>
      </c>
      <c r="C36" t="s">
        <v>22</v>
      </c>
      <c r="D36" t="s">
        <v>22</v>
      </c>
      <c r="E36" t="s">
        <v>22</v>
      </c>
      <c r="F36" t="s">
        <v>22</v>
      </c>
      <c r="G36" t="s">
        <v>22</v>
      </c>
      <c r="H36" t="s">
        <v>22</v>
      </c>
      <c r="BS36">
        <f>DEGREES(ACOS((23.3209329068896^2+22.1554867367613^2-3.0334554009072^2)/(2*23.3209329068896*22.1554867367613)))</f>
        <v>7.0638499472790626</v>
      </c>
    </row>
    <row r="37" spans="1:131" x14ac:dyDescent="0.25">
      <c r="A37">
        <v>244.51402200000001</v>
      </c>
      <c r="B37">
        <v>8.2980929999999997</v>
      </c>
      <c r="C37">
        <v>238.42479299999999</v>
      </c>
      <c r="D37">
        <v>9.9710830000000001</v>
      </c>
      <c r="E37">
        <v>241.94598099999999</v>
      </c>
      <c r="F37">
        <v>6.4262370000000004</v>
      </c>
      <c r="G37">
        <v>240.675206</v>
      </c>
      <c r="H37">
        <v>9.5602579999999993</v>
      </c>
      <c r="K37">
        <f>(17/200)</f>
        <v>8.5000000000000006E-2</v>
      </c>
      <c r="L37">
        <f>(11/200)</f>
        <v>5.5E-2</v>
      </c>
      <c r="M37">
        <f>(14/200)</f>
        <v>7.0000000000000007E-2</v>
      </c>
      <c r="N37">
        <f>(13/200)</f>
        <v>6.5000000000000002E-2</v>
      </c>
      <c r="P37">
        <f>(8/200)</f>
        <v>0.04</v>
      </c>
      <c r="Q37">
        <f>(7/200)</f>
        <v>3.5000000000000003E-2</v>
      </c>
      <c r="R37">
        <f>(8/200)</f>
        <v>0.04</v>
      </c>
      <c r="S37">
        <f>(8/200)</f>
        <v>0.04</v>
      </c>
      <c r="U37">
        <f>0.085+0.04</f>
        <v>0.125</v>
      </c>
      <c r="V37">
        <f>0.055+0.035</f>
        <v>0.09</v>
      </c>
      <c r="W37">
        <f>0.07+0.04</f>
        <v>0.11000000000000001</v>
      </c>
      <c r="X37">
        <f>0.065+0.04</f>
        <v>0.10500000000000001</v>
      </c>
      <c r="Z37">
        <f>SQRT((ABS($A$38-$A$37)^2+(ABS($B$38-$B$37)^2)))</f>
        <v>28.391601210146881</v>
      </c>
      <c r="AA37">
        <f>SQRT((ABS($C$38-$C$37)^2+(ABS($D$38-$D$37)^2)))</f>
        <v>19.314176170241783</v>
      </c>
      <c r="AB37">
        <f>SQRT((ABS($E$38-$E$37)^2+(ABS($F$38-$F$37)^2)))</f>
        <v>24.865056573389818</v>
      </c>
      <c r="AC37">
        <f>SQRT((ABS($G$38-$G$37)^2+(ABS($H$38-$H$37)^2)))</f>
        <v>24.387452042929162</v>
      </c>
      <c r="AJ37">
        <f>1/0.125</f>
        <v>8</v>
      </c>
      <c r="AK37">
        <f>1/0.09</f>
        <v>11.111111111111111</v>
      </c>
      <c r="AL37">
        <f>1/0.11</f>
        <v>9.0909090909090917</v>
      </c>
      <c r="AM37">
        <f>1/0.105</f>
        <v>9.5238095238095237</v>
      </c>
      <c r="AO37">
        <f t="shared" ref="AO37:AO45" si="15">$Z37/$U37</f>
        <v>227.13280968117505</v>
      </c>
      <c r="AP37">
        <f t="shared" ref="AP37:AP45" si="16">$AA37/$V37</f>
        <v>214.60195744713093</v>
      </c>
      <c r="AQ37">
        <f t="shared" ref="AQ37:AQ44" si="17">$AB37/$W37</f>
        <v>226.04596884899831</v>
      </c>
      <c r="AR37">
        <f t="shared" ref="AR37:AR44" si="18">$AC37/$X37</f>
        <v>232.26144802789676</v>
      </c>
      <c r="AV37">
        <f>((0.085/0.125)*100)</f>
        <v>68</v>
      </c>
      <c r="AW37">
        <f>((0.055/0.09)*100)</f>
        <v>61.111111111111114</v>
      </c>
      <c r="AX37">
        <f>((0.07/0.11)*100)</f>
        <v>63.636363636363647</v>
      </c>
      <c r="AY37">
        <f>((0.065/0.105)*100)</f>
        <v>61.904761904761905</v>
      </c>
      <c r="BA37">
        <f>((0.04/0.125)*100)</f>
        <v>32</v>
      </c>
      <c r="BB37">
        <f>((0.035/0.09)*100)</f>
        <v>38.888888888888893</v>
      </c>
      <c r="BC37">
        <f>((0.04/0.11)*100)</f>
        <v>36.363636363636367</v>
      </c>
      <c r="BD37">
        <f>((0.04/0.105)*100)</f>
        <v>38.095238095238102</v>
      </c>
      <c r="BF37">
        <f>ABS($B$37-$D$37)</f>
        <v>1.6729900000000004</v>
      </c>
      <c r="BG37">
        <f>ABS($F$37-$H$37)</f>
        <v>3.1340209999999988</v>
      </c>
      <c r="BL37">
        <f>SQRT((ABS($A$37-$E$37)^2+(ABS($B$37-$F$37)^2)))</f>
        <v>3.1778419505093565</v>
      </c>
      <c r="BM37">
        <f>SQRT((ABS($C$37-$G$37)^2+(ABS($D$37-$H$37)^2)))</f>
        <v>2.2876048284601169</v>
      </c>
      <c r="BO37">
        <f>SQRT((ABS($A$37-$G$37)^2+(ABS($B$37-$H$37)^2)))</f>
        <v>4.0409861134481844</v>
      </c>
      <c r="BP37">
        <f>SQRT((ABS($C$37-$E$37)^2+(ABS($D$37-$F$37)^2)))</f>
        <v>4.9964685624008451</v>
      </c>
      <c r="BR37">
        <f>DEGREES(ACOS((3.38185699417731^2+24.8650565733898^2-23.7412734001974^2)/(2*3.38185699417731*24.8650565733898)))</f>
        <v>66.871616907850665</v>
      </c>
      <c r="BS37">
        <f>DEGREES(ACOS((4.28027044748495^2+28.8720430492074^2-26.4420835407364^2)/(2*4.28027044748495*28.8720430492074)))</f>
        <v>51.8336809537766</v>
      </c>
      <c r="BU37">
        <v>17</v>
      </c>
      <c r="BV37">
        <v>11</v>
      </c>
      <c r="BW37">
        <v>9</v>
      </c>
      <c r="BX37">
        <v>9</v>
      </c>
      <c r="BY37">
        <v>11</v>
      </c>
      <c r="BZ37">
        <v>11</v>
      </c>
      <c r="CA37">
        <v>5</v>
      </c>
      <c r="CB37">
        <v>3</v>
      </c>
      <c r="CC37">
        <v>14</v>
      </c>
      <c r="CD37">
        <v>7</v>
      </c>
      <c r="CE37">
        <v>7</v>
      </c>
      <c r="CF37">
        <v>12</v>
      </c>
      <c r="CG37">
        <v>13</v>
      </c>
      <c r="CH37">
        <v>5</v>
      </c>
      <c r="CI37">
        <v>6</v>
      </c>
      <c r="CJ37">
        <v>12</v>
      </c>
      <c r="CL37">
        <v>8</v>
      </c>
      <c r="CM37">
        <v>3</v>
      </c>
      <c r="CN37">
        <v>0</v>
      </c>
      <c r="CO37">
        <v>0</v>
      </c>
      <c r="CP37">
        <v>7</v>
      </c>
      <c r="CQ37">
        <v>3</v>
      </c>
      <c r="CR37">
        <v>2</v>
      </c>
      <c r="CS37">
        <v>0</v>
      </c>
      <c r="CT37">
        <v>8</v>
      </c>
      <c r="CU37">
        <v>0</v>
      </c>
      <c r="CV37">
        <v>2</v>
      </c>
      <c r="CW37">
        <v>6</v>
      </c>
      <c r="CX37">
        <v>8</v>
      </c>
      <c r="CY37">
        <v>0</v>
      </c>
      <c r="CZ37">
        <v>0</v>
      </c>
      <c r="DA37">
        <v>6</v>
      </c>
      <c r="DC37">
        <f>((11/17)*100)</f>
        <v>64.705882352941174</v>
      </c>
      <c r="DD37">
        <f>((9/17)*100)</f>
        <v>52.941176470588239</v>
      </c>
      <c r="DE37">
        <f>((9/17)*100)</f>
        <v>52.941176470588239</v>
      </c>
      <c r="DF37">
        <f>((11/11)*100)</f>
        <v>100</v>
      </c>
      <c r="DG37">
        <f>((5/11)*100)</f>
        <v>45.454545454545453</v>
      </c>
      <c r="DH37">
        <f>((3/11)*100)</f>
        <v>27.27272727272727</v>
      </c>
      <c r="DI37">
        <f>((7/14)*100)</f>
        <v>50</v>
      </c>
      <c r="DJ37">
        <f>((7/14)*100)</f>
        <v>50</v>
      </c>
      <c r="DK37">
        <f>((12/14)*100)</f>
        <v>85.714285714285708</v>
      </c>
      <c r="DL37">
        <f>((5/13)*100)</f>
        <v>38.461538461538467</v>
      </c>
      <c r="DM37">
        <f>((6/13)*100)</f>
        <v>46.153846153846153</v>
      </c>
      <c r="DN37">
        <f>((12/13)*100)</f>
        <v>92.307692307692307</v>
      </c>
      <c r="DP37">
        <f>((3/8)*100)</f>
        <v>37.5</v>
      </c>
      <c r="DQ37">
        <f>((0/8)*100)</f>
        <v>0</v>
      </c>
      <c r="DR37">
        <f>((0/8)*100)</f>
        <v>0</v>
      </c>
      <c r="DS37">
        <f>((3/7)*100)</f>
        <v>42.857142857142854</v>
      </c>
      <c r="DT37">
        <f>((2/7)*100)</f>
        <v>28.571428571428569</v>
      </c>
      <c r="DU37">
        <f>((0/7)*100)</f>
        <v>0</v>
      </c>
      <c r="DV37">
        <f>((0/8)*100)</f>
        <v>0</v>
      </c>
      <c r="DW37">
        <f>((2/8)*100)</f>
        <v>25</v>
      </c>
      <c r="DX37">
        <f>((6/8)*100)</f>
        <v>75</v>
      </c>
      <c r="DY37">
        <f>((0/8)*100)</f>
        <v>0</v>
      </c>
      <c r="DZ37">
        <f>((0/8)*100)</f>
        <v>0</v>
      </c>
      <c r="EA37">
        <f>((6/8)*100)</f>
        <v>75</v>
      </c>
    </row>
    <row r="38" spans="1:131" x14ac:dyDescent="0.25">
      <c r="A38">
        <v>216.16134</v>
      </c>
      <c r="B38">
        <v>6.8120099999999999</v>
      </c>
      <c r="C38">
        <v>219.12809300000001</v>
      </c>
      <c r="D38">
        <v>9.1496390000000005</v>
      </c>
      <c r="E38">
        <v>217.08515499999999</v>
      </c>
      <c r="F38">
        <v>6.8848969999999996</v>
      </c>
      <c r="G38">
        <v>216.29891799999999</v>
      </c>
      <c r="H38">
        <v>10.298093</v>
      </c>
      <c r="K38">
        <f>(11/200)</f>
        <v>5.5E-2</v>
      </c>
      <c r="L38">
        <f>(9/200)</f>
        <v>4.4999999999999998E-2</v>
      </c>
      <c r="M38">
        <f>(12/200)</f>
        <v>0.06</v>
      </c>
      <c r="N38">
        <f>(11/200)</f>
        <v>5.5E-2</v>
      </c>
      <c r="P38">
        <f>(8/200)</f>
        <v>0.04</v>
      </c>
      <c r="Q38">
        <f>(7/200)</f>
        <v>3.5000000000000003E-2</v>
      </c>
      <c r="R38">
        <f>(8/200)</f>
        <v>0.04</v>
      </c>
      <c r="S38">
        <f>(8/200)</f>
        <v>0.04</v>
      </c>
      <c r="U38">
        <f>0.055+0.04</f>
        <v>9.5000000000000001E-2</v>
      </c>
      <c r="V38">
        <f>0.045+0.035</f>
        <v>0.08</v>
      </c>
      <c r="W38">
        <f>0.06+0.04</f>
        <v>0.1</v>
      </c>
      <c r="X38">
        <f>0.055+0.04</f>
        <v>9.5000000000000001E-2</v>
      </c>
      <c r="Z38">
        <f>SQRT((ABS($A$39-$A$38)^2+(ABS($B$39-$B$38)^2)))</f>
        <v>22.413192331980781</v>
      </c>
      <c r="AA38">
        <f>SQRT((ABS($C$39-$C$38)^2+(ABS($D$39-$D$38)^2)))</f>
        <v>19.902682890542241</v>
      </c>
      <c r="AB38">
        <f>SQRT((ABS($E$39-$E$38)^2+(ABS($F$39-$F$38)^2)))</f>
        <v>21.463000286978424</v>
      </c>
      <c r="AC38">
        <f>SQRT((ABS($G$39-$G$38)^2+(ABS($H$39-$H$38)^2)))</f>
        <v>20.381519457163606</v>
      </c>
      <c r="AJ38">
        <f>1/0.095</f>
        <v>10.526315789473685</v>
      </c>
      <c r="AK38">
        <f>1/0.08</f>
        <v>12.5</v>
      </c>
      <c r="AL38">
        <f>1/0.1</f>
        <v>10</v>
      </c>
      <c r="AM38">
        <f>1/0.095</f>
        <v>10.526315789473685</v>
      </c>
      <c r="AO38">
        <f t="shared" si="15"/>
        <v>235.92834033663979</v>
      </c>
      <c r="AP38">
        <f t="shared" si="16"/>
        <v>248.78353613177802</v>
      </c>
      <c r="AQ38">
        <f t="shared" si="17"/>
        <v>214.63000286978422</v>
      </c>
      <c r="AR38">
        <f t="shared" si="18"/>
        <v>214.54231007540636</v>
      </c>
      <c r="AV38">
        <f>((0.055/0.095)*100)</f>
        <v>57.894736842105267</v>
      </c>
      <c r="AW38">
        <f>((0.045/0.08)*100)</f>
        <v>56.25</v>
      </c>
      <c r="AX38">
        <f>((0.06/0.1)*100)</f>
        <v>60</v>
      </c>
      <c r="AY38">
        <f>((0.055/0.095)*100)</f>
        <v>57.894736842105267</v>
      </c>
      <c r="BA38">
        <f>((0.04/0.095)*100)</f>
        <v>42.105263157894733</v>
      </c>
      <c r="BB38">
        <f>((0.035/0.08)*100)</f>
        <v>43.750000000000007</v>
      </c>
      <c r="BC38">
        <f>((0.04/0.1)*100)</f>
        <v>40</v>
      </c>
      <c r="BD38">
        <f>((0.04/0.095)*100)</f>
        <v>42.105263157894733</v>
      </c>
      <c r="BF38">
        <f>ABS($B$38-$D$38)</f>
        <v>2.3376290000000006</v>
      </c>
      <c r="BG38">
        <f>ABS($F$38-$H$38)</f>
        <v>3.4131960000000001</v>
      </c>
      <c r="BL38">
        <f>SQRT((ABS($A$38-$E$38)^2+(ABS($B$38-$F$38)^2)))</f>
        <v>0.92668585237608025</v>
      </c>
      <c r="BM38">
        <f>SQRT((ABS($C$38-$G$38)^2+(ABS($D$38-$H$38)^2)))</f>
        <v>3.0533879168459932</v>
      </c>
      <c r="BO38">
        <f>SQRT((ABS($A$38-$G$38)^2+(ABS($B$38-$H$38)^2)))</f>
        <v>3.4887966964231376</v>
      </c>
      <c r="BP38">
        <f>SQRT((ABS($C$38-$E$38)^2+(ABS($D$38-$F$38)^2)))</f>
        <v>3.0500249176700325</v>
      </c>
      <c r="BR38">
        <f>DEGREES(ACOS((3.50258127023271^2+21.4630002869784^2-21.2544074227454^2)/(2*3.50258127023271*21.4630002869784)))</f>
        <v>81.902360563037846</v>
      </c>
      <c r="BS38">
        <f>DEGREES(ACOS((3.53807759290621^2+22.6971217220655^2-22.3876223687682^2)/(2*3.53807759290621*22.6971217220655)))</f>
        <v>80.513141268041565</v>
      </c>
      <c r="BU38">
        <v>11</v>
      </c>
      <c r="BV38">
        <v>6</v>
      </c>
      <c r="BW38">
        <v>4</v>
      </c>
      <c r="BX38">
        <v>3</v>
      </c>
      <c r="BY38">
        <v>9</v>
      </c>
      <c r="BZ38">
        <v>6</v>
      </c>
      <c r="CA38">
        <v>2</v>
      </c>
      <c r="CB38">
        <v>3</v>
      </c>
      <c r="CC38">
        <v>12</v>
      </c>
      <c r="CD38">
        <v>4</v>
      </c>
      <c r="CE38">
        <v>4</v>
      </c>
      <c r="CF38">
        <v>11</v>
      </c>
      <c r="CG38">
        <v>11</v>
      </c>
      <c r="CH38">
        <v>3</v>
      </c>
      <c r="CI38">
        <v>4</v>
      </c>
      <c r="CJ38">
        <v>11</v>
      </c>
      <c r="CL38">
        <v>8</v>
      </c>
      <c r="CM38">
        <v>5</v>
      </c>
      <c r="CN38">
        <v>1</v>
      </c>
      <c r="CO38">
        <v>0</v>
      </c>
      <c r="CP38">
        <v>7</v>
      </c>
      <c r="CQ38">
        <v>5</v>
      </c>
      <c r="CR38">
        <v>0</v>
      </c>
      <c r="CS38">
        <v>0</v>
      </c>
      <c r="CT38">
        <v>8</v>
      </c>
      <c r="CU38">
        <v>1</v>
      </c>
      <c r="CV38">
        <v>1</v>
      </c>
      <c r="CW38">
        <v>7</v>
      </c>
      <c r="CX38">
        <v>8</v>
      </c>
      <c r="CY38">
        <v>0</v>
      </c>
      <c r="CZ38">
        <v>2</v>
      </c>
      <c r="DA38">
        <v>7</v>
      </c>
      <c r="DC38">
        <f>((6/11)*100)</f>
        <v>54.54545454545454</v>
      </c>
      <c r="DD38">
        <f>((4/11)*100)</f>
        <v>36.363636363636367</v>
      </c>
      <c r="DE38">
        <f>((3/11)*100)</f>
        <v>27.27272727272727</v>
      </c>
      <c r="DF38">
        <f>((6/9)*100)</f>
        <v>66.666666666666657</v>
      </c>
      <c r="DG38">
        <f>((2/9)*100)</f>
        <v>22.222222222222221</v>
      </c>
      <c r="DH38">
        <f>((3/9)*100)</f>
        <v>33.333333333333329</v>
      </c>
      <c r="DI38">
        <f>((4/12)*100)</f>
        <v>33.333333333333329</v>
      </c>
      <c r="DJ38">
        <f>((4/12)*100)</f>
        <v>33.333333333333329</v>
      </c>
      <c r="DK38">
        <f>((11/12)*100)</f>
        <v>91.666666666666657</v>
      </c>
      <c r="DL38">
        <f>((3/11)*100)</f>
        <v>27.27272727272727</v>
      </c>
      <c r="DM38">
        <f>((4/11)*100)</f>
        <v>36.363636363636367</v>
      </c>
      <c r="DN38">
        <f>((11/11)*100)</f>
        <v>100</v>
      </c>
      <c r="DP38">
        <f>((5/8)*100)</f>
        <v>62.5</v>
      </c>
      <c r="DQ38">
        <f>((1/8)*100)</f>
        <v>12.5</v>
      </c>
      <c r="DR38">
        <f>((0/8)*100)</f>
        <v>0</v>
      </c>
      <c r="DS38">
        <f>((5/7)*100)</f>
        <v>71.428571428571431</v>
      </c>
      <c r="DT38">
        <f>((0/7)*100)</f>
        <v>0</v>
      </c>
      <c r="DU38">
        <f>((0/7)*100)</f>
        <v>0</v>
      </c>
      <c r="DV38">
        <f>((1/8)*100)</f>
        <v>12.5</v>
      </c>
      <c r="DW38">
        <f>((1/8)*100)</f>
        <v>12.5</v>
      </c>
      <c r="DX38">
        <f>((7/8)*100)</f>
        <v>87.5</v>
      </c>
      <c r="DY38">
        <f>((0/8)*100)</f>
        <v>0</v>
      </c>
      <c r="DZ38">
        <f>((2/8)*100)</f>
        <v>25</v>
      </c>
      <c r="EA38">
        <f>((7/8)*100)</f>
        <v>87.5</v>
      </c>
    </row>
    <row r="39" spans="1:131" x14ac:dyDescent="0.25">
      <c r="A39">
        <v>193.79476099999999</v>
      </c>
      <c r="B39">
        <v>5.3672490000000002</v>
      </c>
      <c r="C39">
        <v>199.27612199999999</v>
      </c>
      <c r="D39">
        <v>7.729768</v>
      </c>
      <c r="E39">
        <v>195.69977499999999</v>
      </c>
      <c r="F39">
        <v>5.061191</v>
      </c>
      <c r="G39">
        <v>195.94834400000002</v>
      </c>
      <c r="H39">
        <v>9.1753850000000003</v>
      </c>
      <c r="K39">
        <f>(15/200)</f>
        <v>7.4999999999999997E-2</v>
      </c>
      <c r="L39">
        <f>(15/200)</f>
        <v>7.4999999999999997E-2</v>
      </c>
      <c r="M39">
        <f>(14/200)</f>
        <v>7.0000000000000007E-2</v>
      </c>
      <c r="N39">
        <f>(14/200)</f>
        <v>7.0000000000000007E-2</v>
      </c>
      <c r="P39">
        <f>(9/200)</f>
        <v>4.4999999999999998E-2</v>
      </c>
      <c r="Q39">
        <f>(9/200)</f>
        <v>4.4999999999999998E-2</v>
      </c>
      <c r="R39">
        <f>(10/200)</f>
        <v>0.05</v>
      </c>
      <c r="S39">
        <f>(10/200)</f>
        <v>0.05</v>
      </c>
      <c r="U39">
        <f>0.075+0.045</f>
        <v>0.12</v>
      </c>
      <c r="V39">
        <f>0.075+0.045</f>
        <v>0.12</v>
      </c>
      <c r="W39">
        <f>0.07+0.05</f>
        <v>0.12000000000000001</v>
      </c>
      <c r="X39">
        <f>0.07+0.05</f>
        <v>0.12000000000000001</v>
      </c>
      <c r="Z39">
        <f>SQRT((ABS($A$40-$A$39)^2+(ABS($B$40-$B$39)^2)))</f>
        <v>23.480291165538219</v>
      </c>
      <c r="AA39">
        <f>SQRT((ABS($C$40-$C$39)^2+(ABS($D$40-$D$39)^2)))</f>
        <v>22.926543379409143</v>
      </c>
      <c r="AB39">
        <f>SQRT((ABS($E$40-$E$39)^2+(ABS($F$40-$F$39)^2)))</f>
        <v>24.565878206201766</v>
      </c>
      <c r="AC39">
        <f>SQRT((ABS($G$40-$G$39)^2+(ABS($H$40-$H$39)^2)))</f>
        <v>23.227845866619955</v>
      </c>
      <c r="AJ39">
        <f>1/0.12</f>
        <v>8.3333333333333339</v>
      </c>
      <c r="AK39">
        <f>1/0.12</f>
        <v>8.3333333333333339</v>
      </c>
      <c r="AL39">
        <f>1/0.12</f>
        <v>8.3333333333333339</v>
      </c>
      <c r="AM39">
        <f>1/0.12</f>
        <v>8.3333333333333339</v>
      </c>
      <c r="AO39">
        <f t="shared" si="15"/>
        <v>195.66909304615183</v>
      </c>
      <c r="AP39">
        <f t="shared" si="16"/>
        <v>191.05452816174287</v>
      </c>
      <c r="AQ39">
        <f t="shared" si="17"/>
        <v>204.71565171834803</v>
      </c>
      <c r="AR39">
        <f t="shared" si="18"/>
        <v>193.56538222183295</v>
      </c>
      <c r="AV39">
        <f>((0.075/0.12)*100)</f>
        <v>62.5</v>
      </c>
      <c r="AW39">
        <f>((0.075/0.12)*100)</f>
        <v>62.5</v>
      </c>
      <c r="AX39">
        <f>((0.07/0.12)*100)</f>
        <v>58.333333333333336</v>
      </c>
      <c r="AY39">
        <f>((0.07/0.12)*100)</f>
        <v>58.333333333333336</v>
      </c>
      <c r="BA39">
        <f>((0.045/0.12)*100)</f>
        <v>37.5</v>
      </c>
      <c r="BB39">
        <f>((0.045/0.12)*100)</f>
        <v>37.5</v>
      </c>
      <c r="BC39">
        <f>((0.05/0.12)*100)</f>
        <v>41.666666666666671</v>
      </c>
      <c r="BD39">
        <f>((0.05/0.12)*100)</f>
        <v>41.666666666666671</v>
      </c>
      <c r="BF39">
        <f>ABS($B$39-$D$39)</f>
        <v>2.3625189999999998</v>
      </c>
      <c r="BG39">
        <f>ABS($F$39-$H$39)</f>
        <v>4.1141940000000004</v>
      </c>
      <c r="BL39">
        <f>SQRT((ABS($A$39-$E$39)^2+(ABS($B$39-$F$39)^2)))</f>
        <v>1.9294428832074759</v>
      </c>
      <c r="BM39">
        <f>SQRT((ABS($C$39-$G$39)^2+(ABS($D$39-$H$39)^2)))</f>
        <v>3.628210981733667</v>
      </c>
      <c r="BO39">
        <f>SQRT((ABS($A$39-$G$39)^2+(ABS($B$39-$H$39)^2)))</f>
        <v>4.3749079455898396</v>
      </c>
      <c r="BP39">
        <f>SQRT((ABS($C$39-$E$39)^2+(ABS($D$39-$F$39)^2)))</f>
        <v>4.462237226923059</v>
      </c>
      <c r="BR39">
        <f>DEGREES(ACOS((23.2879830015132^2+24.5658782062018^2-3.67804750160326^2)/(2*23.2879830015132*24.5658782062018)))</f>
        <v>8.2689440418257742</v>
      </c>
      <c r="BS39">
        <f>DEGREES(ACOS((3.57413178025937^2+24.5693012893828^2-23.1755454687773^2)/(2*3.57413178025937*24.5693012893828)))</f>
        <v>63.151588504775233</v>
      </c>
      <c r="BU39">
        <v>15</v>
      </c>
      <c r="BV39">
        <v>10</v>
      </c>
      <c r="BW39">
        <v>6</v>
      </c>
      <c r="BX39">
        <v>6</v>
      </c>
      <c r="BY39">
        <v>15</v>
      </c>
      <c r="BZ39">
        <v>10</v>
      </c>
      <c r="CA39">
        <v>5</v>
      </c>
      <c r="CB39">
        <v>5</v>
      </c>
      <c r="CC39">
        <v>14</v>
      </c>
      <c r="CD39">
        <v>6</v>
      </c>
      <c r="CE39">
        <v>6</v>
      </c>
      <c r="CF39">
        <v>14</v>
      </c>
      <c r="CG39">
        <v>14</v>
      </c>
      <c r="CH39">
        <v>6</v>
      </c>
      <c r="CI39">
        <v>6</v>
      </c>
      <c r="CJ39">
        <v>14</v>
      </c>
      <c r="CL39">
        <v>9</v>
      </c>
      <c r="CM39">
        <v>4</v>
      </c>
      <c r="CN39">
        <v>1</v>
      </c>
      <c r="CO39">
        <v>1</v>
      </c>
      <c r="CP39">
        <v>9</v>
      </c>
      <c r="CQ39">
        <v>4</v>
      </c>
      <c r="CR39">
        <v>1</v>
      </c>
      <c r="CS39">
        <v>2</v>
      </c>
      <c r="CT39">
        <v>10</v>
      </c>
      <c r="CU39">
        <v>1</v>
      </c>
      <c r="CV39">
        <v>0</v>
      </c>
      <c r="CW39">
        <v>10</v>
      </c>
      <c r="CX39">
        <v>10</v>
      </c>
      <c r="CY39">
        <v>1</v>
      </c>
      <c r="CZ39">
        <v>0</v>
      </c>
      <c r="DA39">
        <v>10</v>
      </c>
      <c r="DC39">
        <f>((10/15)*100)</f>
        <v>66.666666666666657</v>
      </c>
      <c r="DD39">
        <f>((6/15)*100)</f>
        <v>40</v>
      </c>
      <c r="DE39">
        <f>((6/15)*100)</f>
        <v>40</v>
      </c>
      <c r="DF39">
        <f>((10/15)*100)</f>
        <v>66.666666666666657</v>
      </c>
      <c r="DG39">
        <f>((5/15)*100)</f>
        <v>33.333333333333329</v>
      </c>
      <c r="DH39">
        <f>((5/15)*100)</f>
        <v>33.333333333333329</v>
      </c>
      <c r="DI39">
        <f>((6/14)*100)</f>
        <v>42.857142857142854</v>
      </c>
      <c r="DJ39">
        <f>((6/14)*100)</f>
        <v>42.857142857142854</v>
      </c>
      <c r="DK39">
        <f>((14/14)*100)</f>
        <v>100</v>
      </c>
      <c r="DL39">
        <f>((6/14)*100)</f>
        <v>42.857142857142854</v>
      </c>
      <c r="DM39">
        <f>((6/14)*100)</f>
        <v>42.857142857142854</v>
      </c>
      <c r="DN39">
        <f>((14/14)*100)</f>
        <v>100</v>
      </c>
      <c r="DP39">
        <f>((4/9)*100)</f>
        <v>44.444444444444443</v>
      </c>
      <c r="DQ39">
        <f>((1/9)*100)</f>
        <v>11.111111111111111</v>
      </c>
      <c r="DR39">
        <f>((1/9)*100)</f>
        <v>11.111111111111111</v>
      </c>
      <c r="DS39">
        <f>((4/9)*100)</f>
        <v>44.444444444444443</v>
      </c>
      <c r="DT39">
        <f>((1/9)*100)</f>
        <v>11.111111111111111</v>
      </c>
      <c r="DU39">
        <f>((2/9)*100)</f>
        <v>22.222222222222221</v>
      </c>
      <c r="DV39">
        <f>((1/10)*100)</f>
        <v>10</v>
      </c>
      <c r="DW39">
        <f>((0/10)*100)</f>
        <v>0</v>
      </c>
      <c r="DX39">
        <f>((10/10)*100)</f>
        <v>100</v>
      </c>
      <c r="DY39">
        <f>((1/10)*100)</f>
        <v>10</v>
      </c>
      <c r="DZ39">
        <f>((0/10)*100)</f>
        <v>0</v>
      </c>
      <c r="EA39">
        <f>((10/10)*100)</f>
        <v>100</v>
      </c>
    </row>
    <row r="40" spans="1:131" x14ac:dyDescent="0.25">
      <c r="A40">
        <v>170.34408300000001</v>
      </c>
      <c r="B40">
        <v>6.5461359999999997</v>
      </c>
      <c r="C40">
        <v>176.36512500000001</v>
      </c>
      <c r="D40">
        <v>8.5739289999999997</v>
      </c>
      <c r="E40">
        <v>171.13845900000001</v>
      </c>
      <c r="F40">
        <v>5.5346130000000002</v>
      </c>
      <c r="G40">
        <v>172.722722</v>
      </c>
      <c r="H40">
        <v>8.8539720000000006</v>
      </c>
      <c r="K40">
        <f>(18/200)</f>
        <v>0.09</v>
      </c>
      <c r="L40">
        <f>(17/200)</f>
        <v>8.5000000000000006E-2</v>
      </c>
      <c r="M40">
        <f>(15/200)</f>
        <v>7.4999999999999997E-2</v>
      </c>
      <c r="N40">
        <f>(14/200)</f>
        <v>7.0000000000000007E-2</v>
      </c>
      <c r="P40">
        <f>(9/200)</f>
        <v>4.4999999999999998E-2</v>
      </c>
      <c r="Q40">
        <f>(8/200)</f>
        <v>0.04</v>
      </c>
      <c r="R40">
        <f>(10/200)</f>
        <v>0.05</v>
      </c>
      <c r="S40">
        <f>(9/200)</f>
        <v>4.4999999999999998E-2</v>
      </c>
      <c r="U40">
        <f>0.09+0.045</f>
        <v>0.13500000000000001</v>
      </c>
      <c r="V40">
        <f>0.085+0.04</f>
        <v>0.125</v>
      </c>
      <c r="W40">
        <f>0.075+0.05</f>
        <v>0.125</v>
      </c>
      <c r="X40">
        <f>0.07+0.045</f>
        <v>0.115</v>
      </c>
      <c r="Z40">
        <f>SQRT((ABS($A$41-$A$40)^2+(ABS($B$41-$B$40)^2)))</f>
        <v>21.165021000535052</v>
      </c>
      <c r="AA40">
        <f>SQRT((ABS($C$41-$C$40)^2+(ABS($D$41-$D$40)^2)))</f>
        <v>23.373201532483524</v>
      </c>
      <c r="AB40">
        <f>SQRT((ABS($E$41-$E$40)^2+(ABS($F$41-$F$40)^2)))</f>
        <v>21.833015502211552</v>
      </c>
      <c r="AC40">
        <f>SQRT((ABS($G$41-$G$40)^2+(ABS($H$41-$H$40)^2)))</f>
        <v>22.155486736761251</v>
      </c>
      <c r="AJ40">
        <f>1/0.135</f>
        <v>7.4074074074074066</v>
      </c>
      <c r="AK40">
        <f>1/0.125</f>
        <v>8</v>
      </c>
      <c r="AL40">
        <f>1/0.125</f>
        <v>8</v>
      </c>
      <c r="AM40">
        <f>1/0.115</f>
        <v>8.695652173913043</v>
      </c>
      <c r="AO40">
        <f t="shared" si="15"/>
        <v>156.77793333729667</v>
      </c>
      <c r="AP40">
        <f t="shared" si="16"/>
        <v>186.98561225986819</v>
      </c>
      <c r="AQ40">
        <f t="shared" si="17"/>
        <v>174.66412401769242</v>
      </c>
      <c r="AR40">
        <f t="shared" si="18"/>
        <v>192.65640640661957</v>
      </c>
      <c r="AV40">
        <f>((0.09/0.135)*100)</f>
        <v>66.666666666666657</v>
      </c>
      <c r="AW40">
        <f>((0.085/0.125)*100)</f>
        <v>68</v>
      </c>
      <c r="AX40">
        <f>((0.075/0.125)*100)</f>
        <v>60</v>
      </c>
      <c r="AY40">
        <f>((0.07/0.115)*100)</f>
        <v>60.869565217391312</v>
      </c>
      <c r="BA40">
        <f>((0.045/0.135)*100)</f>
        <v>33.333333333333329</v>
      </c>
      <c r="BB40">
        <f>((0.04/0.125)*100)</f>
        <v>32</v>
      </c>
      <c r="BC40">
        <f>((0.05/0.125)*100)</f>
        <v>40</v>
      </c>
      <c r="BD40">
        <f>((0.045/0.115)*100)</f>
        <v>39.130434782608688</v>
      </c>
      <c r="BF40">
        <f>ABS($B$40-$D$40)</f>
        <v>2.027793</v>
      </c>
      <c r="BG40">
        <f>ABS($F$40-$H$40)</f>
        <v>3.3193590000000004</v>
      </c>
      <c r="BL40">
        <f>SQRT((ABS($A$40-$E$40)^2+(ABS($B$40-$F$40)^2)))</f>
        <v>1.2861617351270402</v>
      </c>
      <c r="BM40">
        <f>SQRT((ABS($C$40-$G$40)^2+(ABS($D$40-$H$40)^2)))</f>
        <v>3.6531525695292295</v>
      </c>
      <c r="BO40">
        <f>SQRT((ABS($A$40-$G$40)^2+(ABS($B$40-$H$40)^2)))</f>
        <v>3.3142164225072821</v>
      </c>
      <c r="BP40">
        <f>SQRT((ABS($C$40-$E$40)^2+(ABS($D$40-$F$40)^2)))</f>
        <v>6.0461127365781016</v>
      </c>
      <c r="BR40">
        <f>DEGREES(ACOS((36.2119161387255^2+38.5773135232345^2-4.28027044748495^2)/(2*36.2119161387255*38.5773135232345)))</f>
        <v>5.4706027461873559</v>
      </c>
      <c r="BU40">
        <v>18</v>
      </c>
      <c r="BV40">
        <v>11</v>
      </c>
      <c r="BW40">
        <v>9</v>
      </c>
      <c r="BX40">
        <v>10</v>
      </c>
      <c r="BY40">
        <v>17</v>
      </c>
      <c r="BZ40">
        <v>11</v>
      </c>
      <c r="CA40">
        <v>7</v>
      </c>
      <c r="CB40">
        <v>8</v>
      </c>
      <c r="CC40">
        <v>15</v>
      </c>
      <c r="CD40">
        <v>9</v>
      </c>
      <c r="CE40">
        <v>6</v>
      </c>
      <c r="CF40">
        <v>13</v>
      </c>
      <c r="CG40">
        <v>14</v>
      </c>
      <c r="CH40">
        <v>10</v>
      </c>
      <c r="CI40">
        <v>5</v>
      </c>
      <c r="CJ40">
        <v>13</v>
      </c>
      <c r="CL40">
        <v>9</v>
      </c>
      <c r="CM40">
        <v>3</v>
      </c>
      <c r="CN40">
        <v>1</v>
      </c>
      <c r="CO40">
        <v>1</v>
      </c>
      <c r="CP40">
        <v>8</v>
      </c>
      <c r="CQ40">
        <v>3</v>
      </c>
      <c r="CR40">
        <v>0</v>
      </c>
      <c r="CS40">
        <v>0</v>
      </c>
      <c r="CT40">
        <v>10</v>
      </c>
      <c r="CU40">
        <v>1</v>
      </c>
      <c r="CV40">
        <v>0</v>
      </c>
      <c r="CW40">
        <v>9</v>
      </c>
      <c r="CX40">
        <v>9</v>
      </c>
      <c r="CY40">
        <v>1</v>
      </c>
      <c r="CZ40">
        <v>0</v>
      </c>
      <c r="DA40">
        <v>9</v>
      </c>
      <c r="DC40">
        <f>((11/18)*100)</f>
        <v>61.111111111111114</v>
      </c>
      <c r="DD40">
        <f>((9/18)*100)</f>
        <v>50</v>
      </c>
      <c r="DE40">
        <f>((10/18)*100)</f>
        <v>55.555555555555557</v>
      </c>
      <c r="DF40">
        <f>((11/17)*100)</f>
        <v>64.705882352941174</v>
      </c>
      <c r="DG40">
        <f>((7/17)*100)</f>
        <v>41.17647058823529</v>
      </c>
      <c r="DH40">
        <f>((8/17)*100)</f>
        <v>47.058823529411761</v>
      </c>
      <c r="DI40">
        <f>((9/15)*100)</f>
        <v>60</v>
      </c>
      <c r="DJ40">
        <f>((6/15)*100)</f>
        <v>40</v>
      </c>
      <c r="DK40">
        <f>((13/15)*100)</f>
        <v>86.666666666666671</v>
      </c>
      <c r="DL40">
        <f>((10/14)*100)</f>
        <v>71.428571428571431</v>
      </c>
      <c r="DM40">
        <f>((5/14)*100)</f>
        <v>35.714285714285715</v>
      </c>
      <c r="DN40">
        <f>((13/14)*100)</f>
        <v>92.857142857142861</v>
      </c>
      <c r="DP40">
        <f>((3/9)*100)</f>
        <v>33.333333333333329</v>
      </c>
      <c r="DQ40">
        <f>((1/9)*100)</f>
        <v>11.111111111111111</v>
      </c>
      <c r="DR40">
        <f>((1/9)*100)</f>
        <v>11.111111111111111</v>
      </c>
      <c r="DS40">
        <f>((3/8)*100)</f>
        <v>37.5</v>
      </c>
      <c r="DT40">
        <f>((0/8)*100)</f>
        <v>0</v>
      </c>
      <c r="DU40">
        <f>((0/8)*100)</f>
        <v>0</v>
      </c>
      <c r="DV40">
        <f>((1/10)*100)</f>
        <v>10</v>
      </c>
      <c r="DW40">
        <f>((0/10)*100)</f>
        <v>0</v>
      </c>
      <c r="DX40">
        <f>((9/10)*100)</f>
        <v>90</v>
      </c>
      <c r="DY40">
        <f>((1/9)*100)</f>
        <v>11.111111111111111</v>
      </c>
      <c r="DZ40">
        <f>((0/9)*100)</f>
        <v>0</v>
      </c>
      <c r="EA40">
        <f>((9/9)*100)</f>
        <v>100</v>
      </c>
    </row>
    <row r="41" spans="1:131" x14ac:dyDescent="0.25">
      <c r="A41">
        <v>149.21149400000002</v>
      </c>
      <c r="B41">
        <v>7.7173730000000003</v>
      </c>
      <c r="C41">
        <v>152.996318</v>
      </c>
      <c r="D41">
        <v>9.0271500000000007</v>
      </c>
      <c r="E41">
        <v>149.42491899999999</v>
      </c>
      <c r="F41">
        <v>7.8155659999999996</v>
      </c>
      <c r="G41">
        <v>150.63589200000001</v>
      </c>
      <c r="H41">
        <v>10.596824</v>
      </c>
      <c r="K41">
        <f>(17/200)</f>
        <v>8.5000000000000006E-2</v>
      </c>
      <c r="L41">
        <f>(14/200)</f>
        <v>7.0000000000000007E-2</v>
      </c>
      <c r="M41">
        <f>(15/200)</f>
        <v>7.4999999999999997E-2</v>
      </c>
      <c r="N41">
        <f>(16/200)</f>
        <v>0.08</v>
      </c>
      <c r="P41">
        <f>(6/200)</f>
        <v>0.03</v>
      </c>
      <c r="Q41">
        <f>(9/200)</f>
        <v>4.4999999999999998E-2</v>
      </c>
      <c r="R41">
        <f>(8/200)</f>
        <v>0.04</v>
      </c>
      <c r="S41">
        <f>(8/200)</f>
        <v>0.04</v>
      </c>
      <c r="U41">
        <f>0.085+0.03</f>
        <v>0.115</v>
      </c>
      <c r="V41">
        <f>0.07+0.045</f>
        <v>0.115</v>
      </c>
      <c r="W41">
        <f>0.075+0.04</f>
        <v>0.11499999999999999</v>
      </c>
      <c r="X41">
        <f>0.08+0.04</f>
        <v>0.12</v>
      </c>
      <c r="Z41">
        <f>SQRT((ABS($A$42-$A$41)^2+(ABS($B$42-$B$41)^2)))</f>
        <v>38.325401617436142</v>
      </c>
      <c r="AA41">
        <f>SQRT((ABS($C$42-$C$41)^2+(ABS($D$42-$D$41)^2)))</f>
        <v>34.943538314363543</v>
      </c>
      <c r="AB41">
        <f>SQRT((ABS($E$42-$E$41)^2+(ABS($F$42-$F$41)^2)))</f>
        <v>38.577313523234452</v>
      </c>
      <c r="AC41">
        <f>SQRT((ABS($G$42-$G$41)^2+(ABS($H$42-$H$41)^2)))</f>
        <v>37.220023741002919</v>
      </c>
      <c r="AJ41">
        <f>1/0.115</f>
        <v>8.695652173913043</v>
      </c>
      <c r="AK41">
        <f>1/0.115</f>
        <v>8.695652173913043</v>
      </c>
      <c r="AL41">
        <f>1/0.115</f>
        <v>8.695652173913043</v>
      </c>
      <c r="AM41">
        <f>1/0.12</f>
        <v>8.3333333333333339</v>
      </c>
      <c r="AO41">
        <f t="shared" si="15"/>
        <v>333.26436189074906</v>
      </c>
      <c r="AP41">
        <f t="shared" si="16"/>
        <v>303.85685490750905</v>
      </c>
      <c r="AQ41">
        <f t="shared" si="17"/>
        <v>335.45490020203874</v>
      </c>
      <c r="AR41">
        <f t="shared" si="18"/>
        <v>310.16686450835766</v>
      </c>
      <c r="AV41">
        <f>((0.085/0.115)*100)</f>
        <v>73.913043478260875</v>
      </c>
      <c r="AW41">
        <f>((0.07/0.115)*100)</f>
        <v>60.869565217391312</v>
      </c>
      <c r="AX41">
        <f>((0.075/0.115)*100)</f>
        <v>65.217391304347814</v>
      </c>
      <c r="AY41">
        <f>((0.08/0.12)*100)</f>
        <v>66.666666666666671</v>
      </c>
      <c r="BA41">
        <f>((0.03/0.115)*100)</f>
        <v>26.086956521739129</v>
      </c>
      <c r="BB41">
        <f>((0.045/0.115)*100)</f>
        <v>39.130434782608688</v>
      </c>
      <c r="BC41">
        <f>((0.04/0.115)*100)</f>
        <v>34.782608695652172</v>
      </c>
      <c r="BD41">
        <f>((0.04/0.12)*100)</f>
        <v>33.333333333333336</v>
      </c>
      <c r="BF41">
        <f>ABS($B$41-$D$41)</f>
        <v>1.3097770000000004</v>
      </c>
      <c r="BG41">
        <f>ABS($F$41-$H$41)</f>
        <v>2.7812580000000002</v>
      </c>
      <c r="BL41">
        <f>SQRT((ABS($A$41-$E$41)^2+(ABS($B$41-$F$41)^2)))</f>
        <v>0.23492998078999644</v>
      </c>
      <c r="BM41">
        <f>SQRT((ABS($C$41-$G$41)^2+(ABS($D$41-$H$41)^2)))</f>
        <v>2.8346935227202161</v>
      </c>
      <c r="BO41">
        <f>SQRT((ABS($A$41-$G$41)^2+(ABS($B$41-$H$41)^2)))</f>
        <v>3.212498672965483</v>
      </c>
      <c r="BP41">
        <f>SQRT((ABS($C$41-$E$41)^2+(ABS($D$41-$F$41)^2)))</f>
        <v>3.7713162962362494</v>
      </c>
      <c r="BR41">
        <f>DEGREES(ACOS((26.4420835407364^2+26.6831618960265^2-3.53807759290621^2)/(2*26.4420835407364*26.6831618960265)))</f>
        <v>7.6196155601879934</v>
      </c>
      <c r="BU41">
        <v>17</v>
      </c>
      <c r="BV41">
        <v>10</v>
      </c>
      <c r="BW41">
        <v>9</v>
      </c>
      <c r="BX41">
        <v>11</v>
      </c>
      <c r="BY41">
        <v>14</v>
      </c>
      <c r="BZ41">
        <v>10</v>
      </c>
      <c r="CA41">
        <v>6</v>
      </c>
      <c r="CB41">
        <v>6</v>
      </c>
      <c r="CC41">
        <v>15</v>
      </c>
      <c r="CD41">
        <v>9</v>
      </c>
      <c r="CE41">
        <v>6</v>
      </c>
      <c r="CF41">
        <v>14</v>
      </c>
      <c r="CG41">
        <v>16</v>
      </c>
      <c r="CH41">
        <v>11</v>
      </c>
      <c r="CI41">
        <v>7</v>
      </c>
      <c r="CJ41">
        <v>14</v>
      </c>
      <c r="CL41">
        <v>6</v>
      </c>
      <c r="CM41">
        <v>2</v>
      </c>
      <c r="CN41">
        <v>0</v>
      </c>
      <c r="CO41">
        <v>2</v>
      </c>
      <c r="CP41">
        <v>9</v>
      </c>
      <c r="CQ41">
        <v>2</v>
      </c>
      <c r="CR41">
        <v>0</v>
      </c>
      <c r="CS41">
        <v>0</v>
      </c>
      <c r="CT41">
        <v>8</v>
      </c>
      <c r="CU41">
        <v>0</v>
      </c>
      <c r="CV41">
        <v>0</v>
      </c>
      <c r="CW41">
        <v>6</v>
      </c>
      <c r="CX41">
        <v>8</v>
      </c>
      <c r="CY41">
        <v>2</v>
      </c>
      <c r="CZ41">
        <v>0</v>
      </c>
      <c r="DA41">
        <v>6</v>
      </c>
      <c r="DC41">
        <f>((10/17)*100)</f>
        <v>58.82352941176471</v>
      </c>
      <c r="DD41">
        <f>((9/17)*100)</f>
        <v>52.941176470588239</v>
      </c>
      <c r="DE41">
        <f>((11/17)*100)</f>
        <v>64.705882352941174</v>
      </c>
      <c r="DF41">
        <f>((10/14)*100)</f>
        <v>71.428571428571431</v>
      </c>
      <c r="DG41">
        <f>((6/14)*100)</f>
        <v>42.857142857142854</v>
      </c>
      <c r="DH41">
        <f>((6/14)*100)</f>
        <v>42.857142857142854</v>
      </c>
      <c r="DI41">
        <f>((9/15)*100)</f>
        <v>60</v>
      </c>
      <c r="DJ41">
        <f>((6/15)*100)</f>
        <v>40</v>
      </c>
      <c r="DK41">
        <f>((14/15)*100)</f>
        <v>93.333333333333329</v>
      </c>
      <c r="DL41">
        <f>((11/16)*100)</f>
        <v>68.75</v>
      </c>
      <c r="DM41">
        <f>((7/16)*100)</f>
        <v>43.75</v>
      </c>
      <c r="DN41">
        <f>((14/16)*100)</f>
        <v>87.5</v>
      </c>
      <c r="DP41">
        <f>((2/6)*100)</f>
        <v>33.333333333333329</v>
      </c>
      <c r="DQ41">
        <f>((0/6)*100)</f>
        <v>0</v>
      </c>
      <c r="DR41">
        <f>((2/6)*100)</f>
        <v>33.333333333333329</v>
      </c>
      <c r="DS41">
        <f>((2/9)*100)</f>
        <v>22.222222222222221</v>
      </c>
      <c r="DT41">
        <f>((0/9)*100)</f>
        <v>0</v>
      </c>
      <c r="DU41">
        <f>((0/9)*100)</f>
        <v>0</v>
      </c>
      <c r="DV41">
        <f t="shared" ref="DV41:DW43" si="19">((0/8)*100)</f>
        <v>0</v>
      </c>
      <c r="DW41">
        <f t="shared" si="19"/>
        <v>0</v>
      </c>
      <c r="DX41">
        <f>((6/8)*100)</f>
        <v>75</v>
      </c>
      <c r="DY41">
        <f>((2/8)*100)</f>
        <v>25</v>
      </c>
      <c r="DZ41">
        <f>((0/8)*100)</f>
        <v>0</v>
      </c>
      <c r="EA41">
        <f>((6/8)*100)</f>
        <v>75</v>
      </c>
    </row>
    <row r="42" spans="1:131" x14ac:dyDescent="0.25">
      <c r="A42">
        <v>110.91108500000001</v>
      </c>
      <c r="B42">
        <v>9.1012369999999994</v>
      </c>
      <c r="C42">
        <v>118.102991</v>
      </c>
      <c r="D42">
        <v>10.899742</v>
      </c>
      <c r="E42">
        <v>110.85232400000001</v>
      </c>
      <c r="F42">
        <v>8.4189179999999997</v>
      </c>
      <c r="G42">
        <v>113.43634200000001</v>
      </c>
      <c r="H42">
        <v>11.831185</v>
      </c>
      <c r="K42">
        <f>(14/200)</f>
        <v>7.0000000000000007E-2</v>
      </c>
      <c r="L42">
        <f>(13/200)</f>
        <v>6.5000000000000002E-2</v>
      </c>
      <c r="M42">
        <f>(14/200)</f>
        <v>7.0000000000000007E-2</v>
      </c>
      <c r="N42">
        <f>(14/200)</f>
        <v>7.0000000000000007E-2</v>
      </c>
      <c r="P42">
        <f>(6/200)</f>
        <v>0.03</v>
      </c>
      <c r="Q42">
        <f>(9/200)</f>
        <v>4.4999999999999998E-2</v>
      </c>
      <c r="R42">
        <f>(8/200)</f>
        <v>0.04</v>
      </c>
      <c r="S42">
        <f>(8/200)</f>
        <v>0.04</v>
      </c>
      <c r="U42">
        <f>0.07+0.03</f>
        <v>0.1</v>
      </c>
      <c r="V42">
        <f>0.065+0.045</f>
        <v>0.11</v>
      </c>
      <c r="W42">
        <f>0.07+0.04</f>
        <v>0.11000000000000001</v>
      </c>
      <c r="X42">
        <f>0.07+0.04</f>
        <v>0.11000000000000001</v>
      </c>
      <c r="Z42">
        <f>SQRT((ABS($A$43-$A$42)^2+(ABS($B$43-$B$42)^2)))</f>
        <v>26.202065570752879</v>
      </c>
      <c r="AA42">
        <f>SQRT((ABS($C$43-$C$42)^2+(ABS($D$43-$D$42)^2)))</f>
        <v>27.569826189136631</v>
      </c>
      <c r="AB42">
        <f>SQRT((ABS($E$43-$E$42)^2+(ABS($F$43-$F$42)^2)))</f>
        <v>26.683161896026533</v>
      </c>
      <c r="AC42">
        <f>SQRT((ABS($G$43-$G$42)^2+(ABS($H$43-$H$42)^2)))</f>
        <v>28.872043049207381</v>
      </c>
      <c r="AJ42">
        <f>1/0.1</f>
        <v>10</v>
      </c>
      <c r="AK42">
        <f>1/0.11</f>
        <v>9.0909090909090917</v>
      </c>
      <c r="AL42">
        <f>1/0.11</f>
        <v>9.0909090909090917</v>
      </c>
      <c r="AM42">
        <f>1/0.11</f>
        <v>9.0909090909090917</v>
      </c>
      <c r="AO42">
        <f t="shared" si="15"/>
        <v>262.02065570752876</v>
      </c>
      <c r="AP42">
        <f t="shared" si="16"/>
        <v>250.63478353760573</v>
      </c>
      <c r="AQ42">
        <f t="shared" si="17"/>
        <v>242.57419905478665</v>
      </c>
      <c r="AR42">
        <f t="shared" si="18"/>
        <v>262.47311862915797</v>
      </c>
      <c r="AV42">
        <f>((0.07/0.1)*100)</f>
        <v>70</v>
      </c>
      <c r="AW42">
        <f>((0.065/0.11)*100)</f>
        <v>59.090909090909093</v>
      </c>
      <c r="AX42">
        <f>((0.07/0.11)*100)</f>
        <v>63.636363636363647</v>
      </c>
      <c r="AY42">
        <f>((0.07/0.11)*100)</f>
        <v>63.636363636363647</v>
      </c>
      <c r="BA42">
        <f>((0.03/0.1)*100)</f>
        <v>30</v>
      </c>
      <c r="BB42">
        <f>((0.045/0.11)*100)</f>
        <v>40.909090909090907</v>
      </c>
      <c r="BC42">
        <f>((0.04/0.11)*100)</f>
        <v>36.363636363636367</v>
      </c>
      <c r="BD42">
        <f>((0.04/0.11)*100)</f>
        <v>36.363636363636367</v>
      </c>
      <c r="BF42">
        <f>ABS($B$42-$D$42)</f>
        <v>1.7985050000000005</v>
      </c>
      <c r="BG42">
        <f>ABS($F$42-$H$42)</f>
        <v>3.4122669999999999</v>
      </c>
      <c r="BL42">
        <f>SQRT((ABS($A$42-$E$42)^2+(ABS($B$42-$F$42)^2)))</f>
        <v>0.68484456111003755</v>
      </c>
      <c r="BM42">
        <f>SQRT((ABS($C$42-$G$42)^2+(ABS($D$42-$H$42)^2)))</f>
        <v>4.7586971905606612</v>
      </c>
      <c r="BO42">
        <f>SQRT((ABS($A$42-$G$42)^2+(ABS($B$42-$H$42)^2)))</f>
        <v>3.7188088144932894</v>
      </c>
      <c r="BP42">
        <f>SQRT((ABS($C$42-$E$42)^2+(ABS($D$42-$F$42)^2)))</f>
        <v>7.6633321514772472</v>
      </c>
      <c r="BR42">
        <f>DEGREES(ACOS((22.3876223687682^2+23.9229690243804^2-3.57413178025937^2)/(2*22.3876223687682*23.9229690243804)))</f>
        <v>7.9971955115011948</v>
      </c>
      <c r="BS42">
        <f>DEGREES(ACOS((7.75986322846769^2+19.9081084354072^2-12.7086164383667^2)/(2*7.75986322846769*19.9081084354072)))</f>
        <v>17.269784135567114</v>
      </c>
      <c r="BU42">
        <v>14</v>
      </c>
      <c r="BV42">
        <v>9</v>
      </c>
      <c r="BW42">
        <v>6</v>
      </c>
      <c r="BX42">
        <v>7</v>
      </c>
      <c r="BY42">
        <v>13</v>
      </c>
      <c r="BZ42">
        <v>9</v>
      </c>
      <c r="CA42">
        <v>5</v>
      </c>
      <c r="CB42">
        <v>5</v>
      </c>
      <c r="CC42">
        <v>14</v>
      </c>
      <c r="CD42">
        <v>6</v>
      </c>
      <c r="CE42">
        <v>6</v>
      </c>
      <c r="CF42">
        <v>13</v>
      </c>
      <c r="CG42">
        <v>14</v>
      </c>
      <c r="CH42">
        <v>7</v>
      </c>
      <c r="CI42">
        <v>6</v>
      </c>
      <c r="CJ42">
        <v>13</v>
      </c>
      <c r="CL42">
        <v>6</v>
      </c>
      <c r="CM42">
        <v>2</v>
      </c>
      <c r="CN42">
        <v>0</v>
      </c>
      <c r="CO42">
        <v>1</v>
      </c>
      <c r="CP42">
        <v>9</v>
      </c>
      <c r="CQ42">
        <v>2</v>
      </c>
      <c r="CR42">
        <v>0</v>
      </c>
      <c r="CS42">
        <v>0</v>
      </c>
      <c r="CT42">
        <v>8</v>
      </c>
      <c r="CU42">
        <v>0</v>
      </c>
      <c r="CV42">
        <v>0</v>
      </c>
      <c r="CW42">
        <v>7</v>
      </c>
      <c r="CX42">
        <v>8</v>
      </c>
      <c r="CY42">
        <v>1</v>
      </c>
      <c r="CZ42">
        <v>0</v>
      </c>
      <c r="DA42">
        <v>7</v>
      </c>
      <c r="DC42">
        <f>((9/14)*100)</f>
        <v>64.285714285714292</v>
      </c>
      <c r="DD42">
        <f>((6/14)*100)</f>
        <v>42.857142857142854</v>
      </c>
      <c r="DE42">
        <f>((7/14)*100)</f>
        <v>50</v>
      </c>
      <c r="DF42">
        <f>((9/13)*100)</f>
        <v>69.230769230769226</v>
      </c>
      <c r="DG42">
        <f>((5/13)*100)</f>
        <v>38.461538461538467</v>
      </c>
      <c r="DH42">
        <f>((5/13)*100)</f>
        <v>38.461538461538467</v>
      </c>
      <c r="DI42">
        <f>((6/14)*100)</f>
        <v>42.857142857142854</v>
      </c>
      <c r="DJ42">
        <f>((6/14)*100)</f>
        <v>42.857142857142854</v>
      </c>
      <c r="DK42">
        <f>((13/14)*100)</f>
        <v>92.857142857142861</v>
      </c>
      <c r="DL42">
        <f>((7/14)*100)</f>
        <v>50</v>
      </c>
      <c r="DM42">
        <f>((6/14)*100)</f>
        <v>42.857142857142854</v>
      </c>
      <c r="DN42">
        <f>((13/14)*100)</f>
        <v>92.857142857142861</v>
      </c>
      <c r="DP42">
        <f>((2/6)*100)</f>
        <v>33.333333333333329</v>
      </c>
      <c r="DQ42">
        <f>((0/6)*100)</f>
        <v>0</v>
      </c>
      <c r="DR42">
        <f>((1/6)*100)</f>
        <v>16.666666666666664</v>
      </c>
      <c r="DS42">
        <f>((2/9)*100)</f>
        <v>22.222222222222221</v>
      </c>
      <c r="DT42">
        <f>((0/9)*100)</f>
        <v>0</v>
      </c>
      <c r="DU42">
        <f>((0/9)*100)</f>
        <v>0</v>
      </c>
      <c r="DV42">
        <f t="shared" si="19"/>
        <v>0</v>
      </c>
      <c r="DW42">
        <f t="shared" si="19"/>
        <v>0</v>
      </c>
      <c r="DX42">
        <f>((7/8)*100)</f>
        <v>87.5</v>
      </c>
      <c r="DY42">
        <f>((1/8)*100)</f>
        <v>12.5</v>
      </c>
      <c r="DZ42">
        <f>((0/8)*100)</f>
        <v>0</v>
      </c>
      <c r="EA42">
        <f>((7/8)*100)</f>
        <v>87.5</v>
      </c>
    </row>
    <row r="43" spans="1:131" x14ac:dyDescent="0.25">
      <c r="A43">
        <v>84.722372000000007</v>
      </c>
      <c r="B43">
        <v>8.2648449999999993</v>
      </c>
      <c r="C43">
        <v>90.540671000000003</v>
      </c>
      <c r="D43">
        <v>10.256444</v>
      </c>
      <c r="E43">
        <v>84.176443000000006</v>
      </c>
      <c r="F43">
        <v>7.7956190000000003</v>
      </c>
      <c r="G43">
        <v>84.568970000000007</v>
      </c>
      <c r="H43">
        <v>11.311855</v>
      </c>
      <c r="K43">
        <f>(15/200)</f>
        <v>7.4999999999999997E-2</v>
      </c>
      <c r="L43">
        <f>(13/200)</f>
        <v>6.5000000000000002E-2</v>
      </c>
      <c r="M43">
        <f>(15/200)</f>
        <v>7.4999999999999997E-2</v>
      </c>
      <c r="N43">
        <f>(14/200)</f>
        <v>7.0000000000000007E-2</v>
      </c>
      <c r="P43">
        <f>(8/200)</f>
        <v>0.04</v>
      </c>
      <c r="Q43">
        <f>(8/200)</f>
        <v>0.04</v>
      </c>
      <c r="R43">
        <f>(8/200)</f>
        <v>0.04</v>
      </c>
      <c r="S43">
        <f>(9/200)</f>
        <v>4.4999999999999998E-2</v>
      </c>
      <c r="U43">
        <f>0.075+0.04</f>
        <v>0.11499999999999999</v>
      </c>
      <c r="V43">
        <f>0.065+0.04</f>
        <v>0.10500000000000001</v>
      </c>
      <c r="W43">
        <f>0.075+0.04</f>
        <v>0.11499999999999999</v>
      </c>
      <c r="X43">
        <f>0.07+0.045</f>
        <v>0.115</v>
      </c>
      <c r="Z43">
        <f>SQRT((ABS($A$44-$A$43)^2+(ABS($B$44-$B$43)^2)))</f>
        <v>22.867895648499047</v>
      </c>
      <c r="AA43">
        <f>SQRT((ABS($C$44-$C$43)^2+(ABS($D$44-$D$43)^2)))</f>
        <v>20.603250215416715</v>
      </c>
      <c r="AB43">
        <f>SQRT((ABS($E$44-$E$43)^2+(ABS($F$44-$F$43)^2)))</f>
        <v>23.922969024380411</v>
      </c>
      <c r="AC43">
        <f>SQRT((ABS($G$44-$G$43)^2+(ABS($H$44-$H$43)^2)))</f>
        <v>22.697121722065464</v>
      </c>
      <c r="AJ43">
        <f>1/0.115</f>
        <v>8.695652173913043</v>
      </c>
      <c r="AK43">
        <f>1/0.105</f>
        <v>9.5238095238095237</v>
      </c>
      <c r="AL43">
        <f>1/0.115</f>
        <v>8.695652173913043</v>
      </c>
      <c r="AM43">
        <f>1/0.115</f>
        <v>8.695652173913043</v>
      </c>
      <c r="AO43">
        <f t="shared" si="15"/>
        <v>198.85126650868739</v>
      </c>
      <c r="AP43">
        <f t="shared" si="16"/>
        <v>196.22143062301632</v>
      </c>
      <c r="AQ43">
        <f t="shared" si="17"/>
        <v>208.02581760330793</v>
      </c>
      <c r="AR43">
        <f t="shared" si="18"/>
        <v>197.36627584404752</v>
      </c>
      <c r="AV43">
        <f>((0.075/0.115)*100)</f>
        <v>65.217391304347814</v>
      </c>
      <c r="AW43">
        <f>((0.065/0.105)*100)</f>
        <v>61.904761904761905</v>
      </c>
      <c r="AX43">
        <f>((0.075/0.115)*100)</f>
        <v>65.217391304347814</v>
      </c>
      <c r="AY43">
        <f>((0.07/0.115)*100)</f>
        <v>60.869565217391312</v>
      </c>
      <c r="BA43">
        <f>((0.04/0.115)*100)</f>
        <v>34.782608695652172</v>
      </c>
      <c r="BB43">
        <f>((0.04/0.105)*100)</f>
        <v>38.095238095238102</v>
      </c>
      <c r="BC43">
        <f>((0.04/0.115)*100)</f>
        <v>34.782608695652172</v>
      </c>
      <c r="BD43">
        <f>((0.045/0.115)*100)</f>
        <v>39.130434782608688</v>
      </c>
      <c r="BF43">
        <f>ABS($B$43-$D$43)</f>
        <v>1.9915990000000008</v>
      </c>
      <c r="BG43">
        <f>ABS($F$43-$H$43)</f>
        <v>3.5162359999999993</v>
      </c>
      <c r="BL43">
        <f>SQRT((ABS($A$43-$E$43)^2+(ABS($B$43-$F$43)^2)))</f>
        <v>0.71986909373649322</v>
      </c>
      <c r="BM43">
        <f>SQRT((ABS($C$43-$G$43)^2+(ABS($D$43-$H$43)^2)))</f>
        <v>6.0642481159927781</v>
      </c>
      <c r="BO43">
        <f>SQRT((ABS($A$43-$G$43)^2+(ABS($B$43-$H$43)^2)))</f>
        <v>3.0508690751495715</v>
      </c>
      <c r="BP43">
        <f>SQRT((ABS($C$43-$E$43)^2+(ABS($D$43-$F$43)^2)))</f>
        <v>6.8234197963051457</v>
      </c>
      <c r="BR43">
        <f>DEGREES(ACOS((23.1755454687773^2+24.5875224306609^2-3.67115957421766^2)/(2*23.1755454687773*24.5875224306609)))</f>
        <v>8.1406142672270363</v>
      </c>
      <c r="BS43">
        <f>DEGREES(ACOS((7.5151026117073^2+31.7605666368123^2-24.7480128923411^2)/(2*7.5151026117073*31.7605666368123)))</f>
        <v>18.482210208764556</v>
      </c>
      <c r="BU43">
        <v>15</v>
      </c>
      <c r="BV43">
        <v>8</v>
      </c>
      <c r="BW43">
        <v>7</v>
      </c>
      <c r="BX43">
        <v>7</v>
      </c>
      <c r="BY43">
        <v>13</v>
      </c>
      <c r="BZ43">
        <v>8</v>
      </c>
      <c r="CA43">
        <v>5</v>
      </c>
      <c r="CB43">
        <v>4</v>
      </c>
      <c r="CC43">
        <v>15</v>
      </c>
      <c r="CD43">
        <v>8</v>
      </c>
      <c r="CE43">
        <v>6</v>
      </c>
      <c r="CF43">
        <v>14</v>
      </c>
      <c r="CG43">
        <v>14</v>
      </c>
      <c r="CH43">
        <v>7</v>
      </c>
      <c r="CI43">
        <v>5</v>
      </c>
      <c r="CJ43">
        <v>14</v>
      </c>
      <c r="CL43">
        <v>8</v>
      </c>
      <c r="CM43">
        <v>3</v>
      </c>
      <c r="CN43">
        <v>0</v>
      </c>
      <c r="CO43">
        <v>1</v>
      </c>
      <c r="CP43">
        <v>8</v>
      </c>
      <c r="CQ43">
        <v>3</v>
      </c>
      <c r="CR43">
        <v>0</v>
      </c>
      <c r="CS43">
        <v>0</v>
      </c>
      <c r="CT43">
        <v>8</v>
      </c>
      <c r="CU43">
        <v>0</v>
      </c>
      <c r="CV43">
        <v>0</v>
      </c>
      <c r="CW43">
        <v>8</v>
      </c>
      <c r="CX43">
        <v>9</v>
      </c>
      <c r="CY43">
        <v>1</v>
      </c>
      <c r="CZ43">
        <v>0</v>
      </c>
      <c r="DA43">
        <v>8</v>
      </c>
      <c r="DC43">
        <f>((8/15)*100)</f>
        <v>53.333333333333336</v>
      </c>
      <c r="DD43">
        <f>((7/15)*100)</f>
        <v>46.666666666666664</v>
      </c>
      <c r="DE43">
        <f>((7/15)*100)</f>
        <v>46.666666666666664</v>
      </c>
      <c r="DF43">
        <f>((8/13)*100)</f>
        <v>61.53846153846154</v>
      </c>
      <c r="DG43">
        <f>((5/13)*100)</f>
        <v>38.461538461538467</v>
      </c>
      <c r="DH43">
        <f>((4/13)*100)</f>
        <v>30.76923076923077</v>
      </c>
      <c r="DI43">
        <f>((8/15)*100)</f>
        <v>53.333333333333336</v>
      </c>
      <c r="DJ43">
        <f>((6/15)*100)</f>
        <v>40</v>
      </c>
      <c r="DK43">
        <f>((14/15)*100)</f>
        <v>93.333333333333329</v>
      </c>
      <c r="DL43">
        <f>((7/14)*100)</f>
        <v>50</v>
      </c>
      <c r="DM43">
        <f>((5/14)*100)</f>
        <v>35.714285714285715</v>
      </c>
      <c r="DN43">
        <f>((14/14)*100)</f>
        <v>100</v>
      </c>
      <c r="DP43">
        <f>((3/8)*100)</f>
        <v>37.5</v>
      </c>
      <c r="DQ43">
        <f>((0/8)*100)</f>
        <v>0</v>
      </c>
      <c r="DR43">
        <f>((1/8)*100)</f>
        <v>12.5</v>
      </c>
      <c r="DS43">
        <f>((3/8)*100)</f>
        <v>37.5</v>
      </c>
      <c r="DT43">
        <f>((0/8)*100)</f>
        <v>0</v>
      </c>
      <c r="DU43">
        <f>((0/8)*100)</f>
        <v>0</v>
      </c>
      <c r="DV43">
        <f t="shared" si="19"/>
        <v>0</v>
      </c>
      <c r="DW43">
        <f t="shared" si="19"/>
        <v>0</v>
      </c>
      <c r="DX43">
        <f>((8/8)*100)</f>
        <v>100</v>
      </c>
      <c r="DY43">
        <f>((1/9)*100)</f>
        <v>11.111111111111111</v>
      </c>
      <c r="DZ43">
        <f>((0/9)*100)</f>
        <v>0</v>
      </c>
      <c r="EA43">
        <f>((8/9)*100)</f>
        <v>88.888888888888886</v>
      </c>
    </row>
    <row r="44" spans="1:131" x14ac:dyDescent="0.25">
      <c r="A44">
        <v>61.866253000000015</v>
      </c>
      <c r="B44">
        <v>7.5310360000000003</v>
      </c>
      <c r="C44">
        <v>69.942733000000004</v>
      </c>
      <c r="D44">
        <v>9.7886089999999992</v>
      </c>
      <c r="E44">
        <v>60.270264000000012</v>
      </c>
      <c r="F44">
        <v>6.8994869999999997</v>
      </c>
      <c r="G44">
        <v>61.90543000000001</v>
      </c>
      <c r="H44">
        <v>10.077639</v>
      </c>
      <c r="K44">
        <f>(15/200)</f>
        <v>7.4999999999999997E-2</v>
      </c>
      <c r="L44">
        <f>(13/200)</f>
        <v>6.5000000000000002E-2</v>
      </c>
      <c r="M44">
        <f>(15/200)</f>
        <v>7.4999999999999997E-2</v>
      </c>
      <c r="N44">
        <f>(14/200)</f>
        <v>7.0000000000000007E-2</v>
      </c>
      <c r="P44">
        <f>(7/200)</f>
        <v>3.5000000000000003E-2</v>
      </c>
      <c r="Q44">
        <f>(9/200)</f>
        <v>4.4999999999999998E-2</v>
      </c>
      <c r="R44">
        <f>(10/200)</f>
        <v>0.05</v>
      </c>
      <c r="S44">
        <f>(10/200)</f>
        <v>0.05</v>
      </c>
      <c r="U44">
        <f>0.075+0.035</f>
        <v>0.11</v>
      </c>
      <c r="V44">
        <f>0.065+0.045</f>
        <v>0.11</v>
      </c>
      <c r="W44">
        <f>0.075+0.05</f>
        <v>0.125</v>
      </c>
      <c r="X44">
        <f>0.07+0.05</f>
        <v>0.12000000000000001</v>
      </c>
      <c r="Z44">
        <f>SQRT((ABS($A$45-$A$44)^2+(ABS($B$45-$B$44)^2)))</f>
        <v>24.483914282996444</v>
      </c>
      <c r="AA44">
        <f>SQRT((ABS($C$45-$C$44)^2+(ABS($D$45-$D$44)^2)))</f>
        <v>26.507760583985597</v>
      </c>
      <c r="AB44">
        <f>SQRT((ABS($E$45-$E$44)^2+(ABS($F$45-$F$44)^2)))</f>
        <v>24.587522430660904</v>
      </c>
      <c r="AC44">
        <f>SQRT((ABS($G$45-$G$44)^2+(ABS($H$45-$H$44)^2)))</f>
        <v>24.569301289382754</v>
      </c>
      <c r="AJ44">
        <f>1/0.11</f>
        <v>9.0909090909090917</v>
      </c>
      <c r="AK44">
        <f>1/0.11</f>
        <v>9.0909090909090917</v>
      </c>
      <c r="AL44">
        <f>1/0.125</f>
        <v>8</v>
      </c>
      <c r="AM44">
        <f>1/0.12</f>
        <v>8.3333333333333339</v>
      </c>
      <c r="AO44">
        <f t="shared" si="15"/>
        <v>222.58103893633131</v>
      </c>
      <c r="AP44">
        <f t="shared" si="16"/>
        <v>240.97964167259633</v>
      </c>
      <c r="AQ44">
        <f t="shared" si="17"/>
        <v>196.70017944528723</v>
      </c>
      <c r="AR44">
        <f t="shared" si="18"/>
        <v>204.74417741152294</v>
      </c>
      <c r="AV44">
        <f>((0.075/0.11)*100)</f>
        <v>68.181818181818173</v>
      </c>
      <c r="AW44">
        <f>((0.065/0.11)*100)</f>
        <v>59.090909090909093</v>
      </c>
      <c r="AX44">
        <f>((0.075/0.125)*100)</f>
        <v>60</v>
      </c>
      <c r="AY44">
        <f>((0.07/0.12)*100)</f>
        <v>58.333333333333336</v>
      </c>
      <c r="BA44">
        <f>((0.035/0.11)*100)</f>
        <v>31.818181818181824</v>
      </c>
      <c r="BB44">
        <f>((0.045/0.11)*100)</f>
        <v>40.909090909090907</v>
      </c>
      <c r="BC44">
        <f>((0.05/0.125)*100)</f>
        <v>40</v>
      </c>
      <c r="BD44">
        <f>((0.05/0.12)*100)</f>
        <v>41.666666666666671</v>
      </c>
      <c r="BF44">
        <f>ABS($B$44-$D$44)</f>
        <v>2.2575729999999989</v>
      </c>
      <c r="BG44">
        <f>ABS($F$44-$H$44)</f>
        <v>3.1781519999999999</v>
      </c>
      <c r="BL44">
        <f>SQRT((ABS($A$44-$E$44)^2+(ABS($B$44-$F$44)^2)))</f>
        <v>1.7164017675130756</v>
      </c>
      <c r="BM44">
        <f>SQRT((ABS($C$44-$G$44)^2+(ABS($D$44-$H$44)^2)))</f>
        <v>8.042498234672415</v>
      </c>
      <c r="BO44">
        <f>SQRT((ABS($A$44-$G$44)^2+(ABS($B$44-$H$44)^2)))</f>
        <v>2.5469043321133982</v>
      </c>
      <c r="BP44">
        <f>SQRT((ABS($C$44-$E$44)^2+(ABS($D$44-$F$44)^2)))</f>
        <v>10.094735384686656</v>
      </c>
      <c r="BS44">
        <f>DEGREES(ACOS((33.4217094179848^2+32.5899260621227^2-3.01890966499132^2)/(2*33.4217094179848*32.5899260621227)))</f>
        <v>5.0397966555982965</v>
      </c>
      <c r="BU44">
        <v>15</v>
      </c>
      <c r="BV44">
        <v>8</v>
      </c>
      <c r="BW44">
        <v>5</v>
      </c>
      <c r="BX44">
        <v>5</v>
      </c>
      <c r="BY44">
        <v>13</v>
      </c>
      <c r="BZ44">
        <v>8</v>
      </c>
      <c r="CA44">
        <v>6</v>
      </c>
      <c r="CB44">
        <v>5</v>
      </c>
      <c r="CC44">
        <v>15</v>
      </c>
      <c r="CD44">
        <v>6</v>
      </c>
      <c r="CE44">
        <v>7</v>
      </c>
      <c r="CF44">
        <v>13</v>
      </c>
      <c r="CG44">
        <v>14</v>
      </c>
      <c r="CH44">
        <v>5</v>
      </c>
      <c r="CI44">
        <v>5</v>
      </c>
      <c r="CJ44">
        <v>13</v>
      </c>
      <c r="CL44">
        <v>7</v>
      </c>
      <c r="CM44">
        <v>2</v>
      </c>
      <c r="CN44">
        <v>0</v>
      </c>
      <c r="CO44">
        <v>0</v>
      </c>
      <c r="CP44">
        <v>9</v>
      </c>
      <c r="CQ44">
        <v>2</v>
      </c>
      <c r="CR44">
        <v>0</v>
      </c>
      <c r="CS44">
        <v>0</v>
      </c>
      <c r="CT44">
        <v>10</v>
      </c>
      <c r="CU44">
        <v>0</v>
      </c>
      <c r="CV44">
        <v>3</v>
      </c>
      <c r="CW44">
        <v>9</v>
      </c>
      <c r="CX44">
        <v>10</v>
      </c>
      <c r="CY44">
        <v>0</v>
      </c>
      <c r="CZ44">
        <v>2</v>
      </c>
      <c r="DA44">
        <v>9</v>
      </c>
      <c r="DC44">
        <f>((8/15)*100)</f>
        <v>53.333333333333336</v>
      </c>
      <c r="DD44">
        <f>((5/15)*100)</f>
        <v>33.333333333333329</v>
      </c>
      <c r="DE44">
        <f>((5/15)*100)</f>
        <v>33.333333333333329</v>
      </c>
      <c r="DF44">
        <f>((8/13)*100)</f>
        <v>61.53846153846154</v>
      </c>
      <c r="DG44">
        <f>((6/13)*100)</f>
        <v>46.153846153846153</v>
      </c>
      <c r="DH44">
        <f>((5/13)*100)</f>
        <v>38.461538461538467</v>
      </c>
      <c r="DI44">
        <f>((6/15)*100)</f>
        <v>40</v>
      </c>
      <c r="DJ44">
        <f>((7/15)*100)</f>
        <v>46.666666666666664</v>
      </c>
      <c r="DK44">
        <f>((13/15)*100)</f>
        <v>86.666666666666671</v>
      </c>
      <c r="DL44">
        <f>((5/14)*100)</f>
        <v>35.714285714285715</v>
      </c>
      <c r="DM44">
        <f>((5/14)*100)</f>
        <v>35.714285714285715</v>
      </c>
      <c r="DN44">
        <f>((13/14)*100)</f>
        <v>92.857142857142861</v>
      </c>
      <c r="DP44">
        <f>((2/7)*100)</f>
        <v>28.571428571428569</v>
      </c>
      <c r="DQ44">
        <f>((0/7)*100)</f>
        <v>0</v>
      </c>
      <c r="DR44">
        <f>((0/7)*100)</f>
        <v>0</v>
      </c>
      <c r="DS44">
        <f>((2/9)*100)</f>
        <v>22.222222222222221</v>
      </c>
      <c r="DT44">
        <f>((0/9)*100)</f>
        <v>0</v>
      </c>
      <c r="DU44">
        <f>((0/9)*100)</f>
        <v>0</v>
      </c>
      <c r="DV44">
        <f>((0/10)*100)</f>
        <v>0</v>
      </c>
      <c r="DW44">
        <f>((3/10)*100)</f>
        <v>30</v>
      </c>
      <c r="DX44">
        <f>((9/10)*100)</f>
        <v>90</v>
      </c>
      <c r="DY44">
        <f>((0/10)*100)</f>
        <v>0</v>
      </c>
      <c r="DZ44">
        <f>((2/10)*100)</f>
        <v>20</v>
      </c>
      <c r="EA44">
        <f>((9/10)*100)</f>
        <v>90</v>
      </c>
    </row>
    <row r="45" spans="1:131" x14ac:dyDescent="0.25">
      <c r="A45">
        <v>37.38308700000001</v>
      </c>
      <c r="B45">
        <v>7.7224550000000001</v>
      </c>
      <c r="C45">
        <v>43.435783000000015</v>
      </c>
      <c r="D45">
        <v>9.995908</v>
      </c>
      <c r="E45">
        <v>35.682821000000011</v>
      </c>
      <c r="F45">
        <v>6.9619850000000003</v>
      </c>
      <c r="G45">
        <v>37.336662000000011</v>
      </c>
      <c r="H45">
        <v>10.239518</v>
      </c>
      <c r="K45">
        <f>(17/200)</f>
        <v>8.5000000000000006E-2</v>
      </c>
      <c r="L45">
        <f>(12/200)</f>
        <v>0.06</v>
      </c>
      <c r="P45">
        <f>(9/200)</f>
        <v>4.4999999999999998E-2</v>
      </c>
      <c r="Q45">
        <f>(11/200)</f>
        <v>5.5E-2</v>
      </c>
      <c r="R45">
        <f>(12/200)</f>
        <v>0.06</v>
      </c>
      <c r="S45">
        <f>(11/200)</f>
        <v>5.5E-2</v>
      </c>
      <c r="U45">
        <f>0.085+0.045</f>
        <v>0.13</v>
      </c>
      <c r="V45">
        <f>0.06+0.055</f>
        <v>0.11499999999999999</v>
      </c>
      <c r="Z45">
        <f>SQRT((ABS($A$46-$A$45)^2+(ABS($B$46-$B$45)^2)))</f>
        <v>20.582734126236311</v>
      </c>
      <c r="AA45">
        <f>SQRT((ABS($C$46-$C$45)^2+(ABS($D$46-$D$45)^2)))</f>
        <v>20.519778072083071</v>
      </c>
      <c r="AJ45">
        <f>1/0.13</f>
        <v>7.6923076923076916</v>
      </c>
      <c r="AK45">
        <f>1/0.115</f>
        <v>8.695652173913043</v>
      </c>
      <c r="AO45">
        <f t="shared" si="15"/>
        <v>158.3287240479716</v>
      </c>
      <c r="AP45">
        <f t="shared" si="16"/>
        <v>178.43285280072237</v>
      </c>
      <c r="AV45">
        <f>((0.085/0.13)*100)</f>
        <v>65.384615384615387</v>
      </c>
      <c r="AW45">
        <f>((0.06/0.115)*100)</f>
        <v>52.173913043478258</v>
      </c>
      <c r="BA45">
        <f>((0.045/0.13)*100)</f>
        <v>34.615384615384613</v>
      </c>
      <c r="BB45">
        <f>((0.055/0.115)*100)</f>
        <v>47.826086956521735</v>
      </c>
      <c r="BF45">
        <f>ABS($B$45-$D$45)</f>
        <v>2.2734529999999999</v>
      </c>
      <c r="BG45">
        <f>ABS($F$45-$H$45)</f>
        <v>3.277533</v>
      </c>
      <c r="BI45">
        <v>3.4974304999999997</v>
      </c>
      <c r="BJ45">
        <v>3.2026950000000007</v>
      </c>
      <c r="BL45">
        <f>SQRT((ABS($A$45-$E$45)^2+(ABS($B$45-$F$45)^2)))</f>
        <v>1.8625839824437438</v>
      </c>
      <c r="BM45">
        <f>SQRT((ABS($C$45-$G$45)^2+(ABS($D$45-$H$45)^2)))</f>
        <v>6.1039841746797681</v>
      </c>
      <c r="BO45">
        <f>SQRT((ABS($A$45-$G$45)^2+(ABS($B$45-$H$45)^2)))</f>
        <v>2.5174910976196125</v>
      </c>
      <c r="BP45">
        <f>SQRT((ABS($C$45-$E$45)^2+(ABS($D$45-$F$45)^2)))</f>
        <v>8.325449449932</v>
      </c>
      <c r="BS45">
        <f>DEGREES(ACOS((28.3936374841575^2+27.6972582877232^2-3.24063153485737^2)/(2*28.3936374841575*27.6972582877232)))</f>
        <v>6.4697555233487112</v>
      </c>
      <c r="BU45">
        <v>17</v>
      </c>
      <c r="BV45">
        <v>7</v>
      </c>
      <c r="BW45">
        <v>5</v>
      </c>
      <c r="BX45">
        <v>6</v>
      </c>
      <c r="BY45">
        <v>12</v>
      </c>
      <c r="BZ45">
        <v>7</v>
      </c>
      <c r="CA45">
        <v>7</v>
      </c>
      <c r="CB45">
        <v>5</v>
      </c>
      <c r="CL45">
        <v>9</v>
      </c>
      <c r="CM45">
        <v>4</v>
      </c>
      <c r="CN45">
        <v>0</v>
      </c>
      <c r="CO45">
        <v>0</v>
      </c>
      <c r="CP45">
        <v>11</v>
      </c>
      <c r="CQ45">
        <v>4</v>
      </c>
      <c r="CR45">
        <v>3</v>
      </c>
      <c r="CS45">
        <v>2</v>
      </c>
      <c r="CT45">
        <v>12</v>
      </c>
      <c r="CU45">
        <v>0</v>
      </c>
      <c r="CV45">
        <v>7</v>
      </c>
      <c r="CW45">
        <v>9</v>
      </c>
      <c r="CX45">
        <v>11</v>
      </c>
      <c r="CY45">
        <v>0</v>
      </c>
      <c r="CZ45">
        <v>4</v>
      </c>
      <c r="DA45">
        <v>9</v>
      </c>
      <c r="DC45">
        <f>((7/17)*100)</f>
        <v>41.17647058823529</v>
      </c>
      <c r="DD45">
        <f>((5/17)*100)</f>
        <v>29.411764705882355</v>
      </c>
      <c r="DE45">
        <f>((6/17)*100)</f>
        <v>35.294117647058826</v>
      </c>
      <c r="DF45">
        <f>((7/12)*100)</f>
        <v>58.333333333333336</v>
      </c>
      <c r="DG45">
        <f>((7/12)*100)</f>
        <v>58.333333333333336</v>
      </c>
      <c r="DH45">
        <f>((5/12)*100)</f>
        <v>41.666666666666671</v>
      </c>
      <c r="DP45">
        <f>((4/9)*100)</f>
        <v>44.444444444444443</v>
      </c>
      <c r="DQ45">
        <f>((0/9)*100)</f>
        <v>0</v>
      </c>
      <c r="DR45">
        <f>((0/9)*100)</f>
        <v>0</v>
      </c>
      <c r="DS45">
        <f>((4/11)*100)</f>
        <v>36.363636363636367</v>
      </c>
      <c r="DT45">
        <f>((3/11)*100)</f>
        <v>27.27272727272727</v>
      </c>
      <c r="DU45">
        <f>((2/11)*100)</f>
        <v>18.181818181818183</v>
      </c>
      <c r="DV45">
        <f>((0/12)*100)</f>
        <v>0</v>
      </c>
      <c r="DW45">
        <f>((7/12)*100)</f>
        <v>58.333333333333336</v>
      </c>
      <c r="DX45">
        <f>((9/12)*100)</f>
        <v>75</v>
      </c>
      <c r="DY45">
        <f>((0/11)*100)</f>
        <v>0</v>
      </c>
      <c r="DZ45">
        <f>((4/11)*100)</f>
        <v>36.363636363636367</v>
      </c>
      <c r="EA45">
        <f>((9/11)*100)</f>
        <v>81.818181818181827</v>
      </c>
    </row>
    <row r="46" spans="1:131" x14ac:dyDescent="0.25">
      <c r="A46">
        <v>16.800640000000016</v>
      </c>
      <c r="B46">
        <v>7.8311729999999997</v>
      </c>
      <c r="C46">
        <v>22.927973000000009</v>
      </c>
      <c r="D46">
        <v>9.2951789999999992</v>
      </c>
      <c r="Q46">
        <f>(13/200)</f>
        <v>6.5000000000000002E-2</v>
      </c>
      <c r="BF46">
        <f>ABS($B$46-$D$46)</f>
        <v>1.4640059999999995</v>
      </c>
      <c r="BR46">
        <f>DEGREES(ACOS((9.46176041298965^2+16.8100683657971^2-7.75986322846769^2)/(2*9.46176041298965*16.8100683657971)))</f>
        <v>11.347022442372422</v>
      </c>
      <c r="BS46">
        <f>DEGREES(ACOS((3.32634293150691^2+26.163319652376^2-24.6248300715622^2)/(2*3.32634293150691*26.163319652376)))</f>
        <v>59.17037708532591</v>
      </c>
      <c r="CP46">
        <v>13</v>
      </c>
      <c r="CQ46">
        <v>3</v>
      </c>
      <c r="CR46">
        <v>7</v>
      </c>
      <c r="CS46">
        <v>4</v>
      </c>
      <c r="DS46">
        <f>((3/13)*100)</f>
        <v>23.076923076923077</v>
      </c>
      <c r="DT46">
        <f>((7/13)*100)</f>
        <v>53.846153846153847</v>
      </c>
      <c r="DU46">
        <f>((4/13)*100)</f>
        <v>30.76923076923077</v>
      </c>
    </row>
    <row r="47" spans="1:131" x14ac:dyDescent="0.25">
      <c r="A47" t="s">
        <v>22</v>
      </c>
      <c r="B47" t="s">
        <v>22</v>
      </c>
      <c r="C47" t="s">
        <v>22</v>
      </c>
      <c r="D47" t="s">
        <v>22</v>
      </c>
      <c r="E47" t="s">
        <v>22</v>
      </c>
      <c r="F47" t="s">
        <v>22</v>
      </c>
      <c r="G47" t="s">
        <v>22</v>
      </c>
      <c r="H47" t="s">
        <v>22</v>
      </c>
      <c r="BR47">
        <f>DEGREES(ACOS((12.7086164383667^2+19.52348843495^2-7.5151026117073^2)/(2*12.7086164383667*19.52348843495)))</f>
        <v>11.541774684755039</v>
      </c>
    </row>
    <row r="48" spans="1:131" x14ac:dyDescent="0.25">
      <c r="A48">
        <v>62.793552000000012</v>
      </c>
      <c r="B48">
        <v>8.2171230000000008</v>
      </c>
      <c r="C48">
        <v>71.415001000000004</v>
      </c>
      <c r="D48">
        <v>6.6585559999999999</v>
      </c>
      <c r="E48">
        <v>62.490807000000011</v>
      </c>
      <c r="F48">
        <v>8.2729870000000005</v>
      </c>
      <c r="G48">
        <v>52.946972000000009</v>
      </c>
      <c r="H48">
        <v>6.4749689999999998</v>
      </c>
      <c r="K48">
        <f>(15/200)</f>
        <v>7.4999999999999997E-2</v>
      </c>
      <c r="L48">
        <f>(17/200)</f>
        <v>8.5000000000000006E-2</v>
      </c>
      <c r="M48">
        <f>(13/200)</f>
        <v>6.5000000000000002E-2</v>
      </c>
      <c r="N48">
        <f>(15/200)</f>
        <v>7.4999999999999997E-2</v>
      </c>
      <c r="P48">
        <f>(15/200)</f>
        <v>7.4999999999999997E-2</v>
      </c>
      <c r="Q48">
        <f>(14/200)</f>
        <v>7.0000000000000007E-2</v>
      </c>
      <c r="R48">
        <f>(15/200)</f>
        <v>7.4999999999999997E-2</v>
      </c>
      <c r="S48">
        <f>(15/200)</f>
        <v>7.4999999999999997E-2</v>
      </c>
      <c r="U48">
        <f>0.075+0.075</f>
        <v>0.15</v>
      </c>
      <c r="V48">
        <f>0.085+0.07</f>
        <v>0.15500000000000003</v>
      </c>
      <c r="W48">
        <f>0.065+0.075</f>
        <v>0.14000000000000001</v>
      </c>
      <c r="X48">
        <f>0.075+0.075</f>
        <v>0.15</v>
      </c>
      <c r="Z48">
        <f>SQRT((ABS($A$49-$A$48)^2+(ABS($B$49-$B$48)^2)))</f>
        <v>16.031502766678013</v>
      </c>
      <c r="AA48">
        <f>SQRT((ABS($C$49-$C$48)^2+(ABS($D$49-$D$48)^2)))</f>
        <v>18.289345577320503</v>
      </c>
      <c r="AB48">
        <f>SQRT((ABS($E$49-$E$48)^2+(ABS($F$49-$F$48)^2)))</f>
        <v>16.810068365797115</v>
      </c>
      <c r="AC48">
        <f>SQRT((ABS($G$49-$G$48)^2+(ABS($H$49-$H$48)^2)))</f>
        <v>18.870738200310157</v>
      </c>
      <c r="AJ48">
        <f>1/0.15</f>
        <v>6.666666666666667</v>
      </c>
      <c r="AK48">
        <f>1/0.155</f>
        <v>6.4516129032258069</v>
      </c>
      <c r="AL48">
        <f>1/0.14</f>
        <v>7.1428571428571423</v>
      </c>
      <c r="AM48">
        <f>1/0.15</f>
        <v>6.666666666666667</v>
      </c>
      <c r="AO48">
        <f t="shared" ref="AO48:AO55" si="20">$Z48/$U48</f>
        <v>106.87668511118676</v>
      </c>
      <c r="AP48">
        <f t="shared" ref="AP48:AP54" si="21">$AA48/$V48</f>
        <v>117.99577791819678</v>
      </c>
      <c r="AQ48">
        <f t="shared" ref="AQ48:AQ54" si="22">$AB48/$W48</f>
        <v>120.07191689855081</v>
      </c>
      <c r="AR48">
        <f t="shared" ref="AR48:AR54" si="23">$AC48/$X48</f>
        <v>125.80492133540105</v>
      </c>
      <c r="AV48">
        <f>((0.075/0.15)*100)</f>
        <v>50</v>
      </c>
      <c r="AW48">
        <f>((0.085/0.155)*100)</f>
        <v>54.838709677419359</v>
      </c>
      <c r="AX48">
        <f>((0.065/0.14)*100)</f>
        <v>46.428571428571423</v>
      </c>
      <c r="AY48">
        <f>((0.075/0.15)*100)</f>
        <v>50</v>
      </c>
      <c r="BA48">
        <f>((0.075/0.15)*100)</f>
        <v>50</v>
      </c>
      <c r="BB48">
        <f>((0.07/0.155)*100)</f>
        <v>45.161290322580648</v>
      </c>
      <c r="BC48">
        <f>((0.075/0.14)*100)</f>
        <v>53.571428571428569</v>
      </c>
      <c r="BD48">
        <f>((0.075/0.15)*100)</f>
        <v>50</v>
      </c>
      <c r="BF48">
        <f>ABS($B$48-$D$48)</f>
        <v>1.5585670000000009</v>
      </c>
      <c r="BG48">
        <f>ABS($F$48-$H$48)</f>
        <v>1.7980180000000008</v>
      </c>
      <c r="BL48">
        <f>SQRT((ABS($A$48-$E$48)^2+(ABS($B$48-$F$48)^2)))</f>
        <v>0.30785600777149197</v>
      </c>
      <c r="BM48">
        <f>SQRT((ABS($C$48-$G$49)^2+(ABS($D$48-$H$49)^2)))</f>
        <v>0.40198547776879318</v>
      </c>
      <c r="BO48">
        <f>SQRT((ABS($A$48-$G$48)^2+(ABS($B$48-$H$48)^2)))</f>
        <v>9.9995119008937667</v>
      </c>
      <c r="BP48">
        <f>SQRT((ABS($C$48-$E$48)^2+(ABS($D$48-$F$48)^2)))</f>
        <v>9.0690476899946262</v>
      </c>
      <c r="BR48">
        <f>DEGREES(ACOS((24.7480128923411^2+26.0407643827882^2-3.51011894721376^2)/(2*24.7480128923411*26.0407643827882)))</f>
        <v>7.3704559982737949</v>
      </c>
      <c r="BU48">
        <v>15</v>
      </c>
      <c r="BV48">
        <v>1</v>
      </c>
      <c r="BW48">
        <v>2</v>
      </c>
      <c r="BX48">
        <v>14</v>
      </c>
      <c r="BY48">
        <v>17</v>
      </c>
      <c r="BZ48">
        <v>5</v>
      </c>
      <c r="CA48">
        <v>13</v>
      </c>
      <c r="CB48">
        <v>3</v>
      </c>
      <c r="CC48">
        <v>13</v>
      </c>
      <c r="CD48">
        <v>3</v>
      </c>
      <c r="CE48">
        <v>13</v>
      </c>
      <c r="CF48">
        <v>0</v>
      </c>
      <c r="CG48">
        <v>15</v>
      </c>
      <c r="CH48">
        <v>14</v>
      </c>
      <c r="CI48">
        <v>2</v>
      </c>
      <c r="CJ48">
        <v>1</v>
      </c>
      <c r="CL48">
        <v>15</v>
      </c>
      <c r="CM48">
        <v>0</v>
      </c>
      <c r="CN48">
        <v>0</v>
      </c>
      <c r="CO48">
        <v>14</v>
      </c>
      <c r="CP48">
        <v>14</v>
      </c>
      <c r="CQ48">
        <v>0</v>
      </c>
      <c r="CR48">
        <v>12</v>
      </c>
      <c r="CS48">
        <v>1</v>
      </c>
      <c r="CT48">
        <v>15</v>
      </c>
      <c r="CU48">
        <v>2</v>
      </c>
      <c r="CV48">
        <v>12</v>
      </c>
      <c r="CW48">
        <v>1</v>
      </c>
      <c r="CX48">
        <v>15</v>
      </c>
      <c r="CY48">
        <v>14</v>
      </c>
      <c r="CZ48">
        <v>1</v>
      </c>
      <c r="DA48">
        <v>0</v>
      </c>
      <c r="DC48">
        <f>((1/15)*100)</f>
        <v>6.666666666666667</v>
      </c>
      <c r="DD48">
        <f>((2/15)*100)</f>
        <v>13.333333333333334</v>
      </c>
      <c r="DE48">
        <f>((14/15)*100)</f>
        <v>93.333333333333329</v>
      </c>
      <c r="DF48">
        <f>((5/17)*100)</f>
        <v>29.411764705882355</v>
      </c>
      <c r="DG48">
        <f>((13/17)*100)</f>
        <v>76.470588235294116</v>
      </c>
      <c r="DH48">
        <f>((3/17)*100)</f>
        <v>17.647058823529413</v>
      </c>
      <c r="DI48">
        <f>((3/13)*100)</f>
        <v>23.076923076923077</v>
      </c>
      <c r="DJ48">
        <f>((13/13)*100)</f>
        <v>100</v>
      </c>
      <c r="DK48">
        <f>((0/13)*100)</f>
        <v>0</v>
      </c>
      <c r="DL48">
        <f>((14/15)*100)</f>
        <v>93.333333333333329</v>
      </c>
      <c r="DM48">
        <f>((2/15)*100)</f>
        <v>13.333333333333334</v>
      </c>
      <c r="DN48">
        <f>((1/15)*100)</f>
        <v>6.666666666666667</v>
      </c>
      <c r="DP48">
        <f>((0/15)*100)</f>
        <v>0</v>
      </c>
      <c r="DQ48">
        <f>((0/15)*100)</f>
        <v>0</v>
      </c>
      <c r="DR48">
        <f>((14/15)*100)</f>
        <v>93.333333333333329</v>
      </c>
      <c r="DS48">
        <f>((0/14)*100)</f>
        <v>0</v>
      </c>
      <c r="DT48">
        <f>((12/14)*100)</f>
        <v>85.714285714285708</v>
      </c>
      <c r="DU48">
        <f>((1/14)*100)</f>
        <v>7.1428571428571423</v>
      </c>
      <c r="DV48">
        <f>((2/15)*100)</f>
        <v>13.333333333333334</v>
      </c>
      <c r="DW48">
        <f>((12/15)*100)</f>
        <v>80</v>
      </c>
      <c r="DX48">
        <f>((1/15)*100)</f>
        <v>6.666666666666667</v>
      </c>
      <c r="DY48">
        <f>((14/15)*100)</f>
        <v>93.333333333333329</v>
      </c>
      <c r="DZ48">
        <f>((1/15)*100)</f>
        <v>6.666666666666667</v>
      </c>
      <c r="EA48">
        <f>((0/15)*100)</f>
        <v>0</v>
      </c>
    </row>
    <row r="49" spans="1:131" x14ac:dyDescent="0.25">
      <c r="A49">
        <v>78.823558000000006</v>
      </c>
      <c r="B49">
        <v>8.4361859999999993</v>
      </c>
      <c r="C49">
        <v>89.703764000000007</v>
      </c>
      <c r="D49">
        <v>6.5125780000000004</v>
      </c>
      <c r="E49">
        <v>79.294125000000008</v>
      </c>
      <c r="F49">
        <v>8.7493300000000005</v>
      </c>
      <c r="G49">
        <v>71.81665000000001</v>
      </c>
      <c r="H49">
        <v>6.6749999999999998</v>
      </c>
      <c r="K49">
        <f>(17/200)</f>
        <v>8.5000000000000006E-2</v>
      </c>
      <c r="L49">
        <f>(18/200)</f>
        <v>0.09</v>
      </c>
      <c r="M49">
        <f>(12/200)</f>
        <v>0.06</v>
      </c>
      <c r="N49">
        <f>(15/200)</f>
        <v>7.4999999999999997E-2</v>
      </c>
      <c r="P49">
        <f>(12/200)</f>
        <v>0.06</v>
      </c>
      <c r="Q49">
        <f>(11/200)</f>
        <v>5.5E-2</v>
      </c>
      <c r="R49">
        <f>(10/200)</f>
        <v>0.05</v>
      </c>
      <c r="S49">
        <f>(14/200)</f>
        <v>7.0000000000000007E-2</v>
      </c>
      <c r="U49">
        <f>0.085+0.06</f>
        <v>0.14500000000000002</v>
      </c>
      <c r="V49">
        <f>0.09+0.055</f>
        <v>0.14499999999999999</v>
      </c>
      <c r="W49">
        <f>0.06+0.05</f>
        <v>0.11</v>
      </c>
      <c r="X49">
        <f>0.075+0.07</f>
        <v>0.14500000000000002</v>
      </c>
      <c r="Z49">
        <f>SQRT((ABS($A$50-$A$49)^2+(ABS($B$50-$B$49)^2)))</f>
        <v>22.445665626091461</v>
      </c>
      <c r="AA49">
        <f>SQRT((ABS($C$50-$C$49)^2+(ABS($D$50-$D$49)^2)))</f>
        <v>28.670447406822461</v>
      </c>
      <c r="AB49">
        <f>SQRT((ABS($E$50-$E$49)^2+(ABS($F$50-$F$49)^2)))</f>
        <v>19.523488434949964</v>
      </c>
      <c r="AC49">
        <f>SQRT((ABS($G$50-$G$49)^2+(ABS($H$50-$H$49)^2)))</f>
        <v>19.908108435407172</v>
      </c>
      <c r="AJ49">
        <f>1/0.145</f>
        <v>6.8965517241379315</v>
      </c>
      <c r="AK49">
        <f>1/0.145</f>
        <v>6.8965517241379315</v>
      </c>
      <c r="AL49">
        <f>1/0.11</f>
        <v>9.0909090909090917</v>
      </c>
      <c r="AM49">
        <f>1/0.145</f>
        <v>6.8965517241379315</v>
      </c>
      <c r="AO49">
        <f t="shared" si="20"/>
        <v>154.79769397304455</v>
      </c>
      <c r="AP49">
        <f t="shared" si="21"/>
        <v>197.72722349532734</v>
      </c>
      <c r="AQ49">
        <f t="shared" si="22"/>
        <v>177.48625849954513</v>
      </c>
      <c r="AR49">
        <f t="shared" si="23"/>
        <v>137.2972995545322</v>
      </c>
      <c r="AV49">
        <f>((0.085/0.145)*100)</f>
        <v>58.62068965517242</v>
      </c>
      <c r="AW49">
        <f>((0.09/0.145)*100)</f>
        <v>62.068965517241381</v>
      </c>
      <c r="AX49">
        <f>((0.06/0.11)*100)</f>
        <v>54.54545454545454</v>
      </c>
      <c r="AY49">
        <f>((0.075/0.145)*100)</f>
        <v>51.724137931034484</v>
      </c>
      <c r="BA49">
        <f>((0.06/0.145)*100)</f>
        <v>41.379310344827587</v>
      </c>
      <c r="BB49">
        <f>((0.055/0.145)*100)</f>
        <v>37.931034482758626</v>
      </c>
      <c r="BC49">
        <f>((0.05/0.11)*100)</f>
        <v>45.45454545454546</v>
      </c>
      <c r="BD49">
        <f>((0.07/0.145)*100)</f>
        <v>48.275862068965523</v>
      </c>
      <c r="BF49">
        <f>ABS($B$49-$D$49)</f>
        <v>1.9236079999999989</v>
      </c>
      <c r="BG49">
        <f>ABS($F$49-$H$49)</f>
        <v>2.0743300000000007</v>
      </c>
      <c r="BL49">
        <f>SQRT((ABS($A$49-$E$49)^2+(ABS($B$49-$F$49)^2)))</f>
        <v>0.56523664621555036</v>
      </c>
      <c r="BM49">
        <f>SQRT((ABS($C$49-$G$50)^2+(ABS($D$49-$H$50)^2)))</f>
        <v>2.0614471891935602</v>
      </c>
      <c r="BO49">
        <f>SQRT((ABS($A$49-$G$49)^2+(ABS($B$49-$H$49)^2)))</f>
        <v>7.224855420495274</v>
      </c>
      <c r="BP49">
        <f>SQRT((ABS($C$49-$E$50)^2+(ABS($D$49-$F$50)^2)))</f>
        <v>9.3314493549126674</v>
      </c>
      <c r="BR49">
        <f>DEGREES(ACOS((28.1925068398151^2+28.5057926388905^2-3.3451939150556^2)/(2*28.1925068398151*28.5057926388905)))</f>
        <v>6.7351557688573429</v>
      </c>
      <c r="BS49">
        <f>DEGREES(ACOS((21.876403768341^2+20.9464415496744^2-3.13718911955432^2)/(2*21.876403768341*20.9464415496744)))</f>
        <v>8.0260773631509306</v>
      </c>
      <c r="BU49">
        <v>17</v>
      </c>
      <c r="BV49">
        <v>6</v>
      </c>
      <c r="BW49">
        <v>7</v>
      </c>
      <c r="BX49">
        <v>14</v>
      </c>
      <c r="BY49">
        <v>18</v>
      </c>
      <c r="BZ49">
        <v>9</v>
      </c>
      <c r="CA49">
        <v>10</v>
      </c>
      <c r="CB49">
        <v>8</v>
      </c>
      <c r="CC49">
        <v>12</v>
      </c>
      <c r="CD49">
        <v>4</v>
      </c>
      <c r="CE49">
        <v>10</v>
      </c>
      <c r="CF49">
        <v>5</v>
      </c>
      <c r="CG49">
        <v>15</v>
      </c>
      <c r="CH49">
        <v>14</v>
      </c>
      <c r="CI49">
        <v>4</v>
      </c>
      <c r="CJ49">
        <v>5</v>
      </c>
      <c r="CL49">
        <v>12</v>
      </c>
      <c r="CM49">
        <v>0</v>
      </c>
      <c r="CN49">
        <v>2</v>
      </c>
      <c r="CO49">
        <v>11</v>
      </c>
      <c r="CP49">
        <v>11</v>
      </c>
      <c r="CQ49">
        <v>0</v>
      </c>
      <c r="CR49">
        <v>9</v>
      </c>
      <c r="CS49">
        <v>0</v>
      </c>
      <c r="CT49">
        <v>10</v>
      </c>
      <c r="CU49">
        <v>0</v>
      </c>
      <c r="CV49">
        <v>9</v>
      </c>
      <c r="CW49">
        <v>0</v>
      </c>
      <c r="CX49">
        <v>14</v>
      </c>
      <c r="CY49">
        <v>11</v>
      </c>
      <c r="CZ49">
        <v>0</v>
      </c>
      <c r="DA49">
        <v>1</v>
      </c>
      <c r="DC49">
        <f>((6/17)*100)</f>
        <v>35.294117647058826</v>
      </c>
      <c r="DD49">
        <f>((7/17)*100)</f>
        <v>41.17647058823529</v>
      </c>
      <c r="DE49">
        <f>((14/17)*100)</f>
        <v>82.35294117647058</v>
      </c>
      <c r="DF49">
        <f>((9/18)*100)</f>
        <v>50</v>
      </c>
      <c r="DG49">
        <f>((10/18)*100)</f>
        <v>55.555555555555557</v>
      </c>
      <c r="DH49">
        <f>((8/18)*100)</f>
        <v>44.444444444444443</v>
      </c>
      <c r="DI49">
        <f>((4/12)*100)</f>
        <v>33.333333333333329</v>
      </c>
      <c r="DJ49">
        <f>((10/12)*100)</f>
        <v>83.333333333333343</v>
      </c>
      <c r="DK49">
        <f>((5/12)*100)</f>
        <v>41.666666666666671</v>
      </c>
      <c r="DL49">
        <f>((14/15)*100)</f>
        <v>93.333333333333329</v>
      </c>
      <c r="DM49">
        <f>((4/15)*100)</f>
        <v>26.666666666666668</v>
      </c>
      <c r="DN49">
        <f>((5/15)*100)</f>
        <v>33.333333333333329</v>
      </c>
      <c r="DP49">
        <f>((0/12)*100)</f>
        <v>0</v>
      </c>
      <c r="DQ49">
        <f>((2/12)*100)</f>
        <v>16.666666666666664</v>
      </c>
      <c r="DR49">
        <f>((11/12)*100)</f>
        <v>91.666666666666657</v>
      </c>
      <c r="DS49">
        <f>((0/11)*100)</f>
        <v>0</v>
      </c>
      <c r="DT49">
        <f>((9/11)*100)</f>
        <v>81.818181818181827</v>
      </c>
      <c r="DU49">
        <f>((0/11)*100)</f>
        <v>0</v>
      </c>
      <c r="DV49">
        <f>((0/10)*100)</f>
        <v>0</v>
      </c>
      <c r="DW49">
        <f>((9/10)*100)</f>
        <v>90</v>
      </c>
      <c r="DX49">
        <f>((0/10)*100)</f>
        <v>0</v>
      </c>
      <c r="DY49">
        <f>((11/14)*100)</f>
        <v>78.571428571428569</v>
      </c>
      <c r="DZ49">
        <f>((0/14)*100)</f>
        <v>0</v>
      </c>
      <c r="EA49">
        <f>((1/14)*100)</f>
        <v>7.1428571428571423</v>
      </c>
    </row>
    <row r="50" spans="1:131" x14ac:dyDescent="0.25">
      <c r="A50">
        <v>101.267218</v>
      </c>
      <c r="B50">
        <v>8.7362380000000002</v>
      </c>
      <c r="C50">
        <v>118.366961</v>
      </c>
      <c r="D50">
        <v>7.1573200000000003</v>
      </c>
      <c r="E50">
        <v>98.816290000000009</v>
      </c>
      <c r="F50">
        <v>8.5220099999999999</v>
      </c>
      <c r="G50">
        <v>91.715311000000014</v>
      </c>
      <c r="H50">
        <v>6.0617530000000004</v>
      </c>
      <c r="K50">
        <f>(13/200)</f>
        <v>6.5000000000000002E-2</v>
      </c>
      <c r="L50">
        <f>(16/200)</f>
        <v>0.08</v>
      </c>
      <c r="M50">
        <f>(12/200)</f>
        <v>0.06</v>
      </c>
      <c r="N50">
        <f>(17/200)</f>
        <v>8.5000000000000006E-2</v>
      </c>
      <c r="P50">
        <f>(9/200)</f>
        <v>4.4999999999999998E-2</v>
      </c>
      <c r="Q50">
        <f>(8/200)</f>
        <v>0.04</v>
      </c>
      <c r="R50">
        <f>(8/200)</f>
        <v>0.04</v>
      </c>
      <c r="S50">
        <f>(10/200)</f>
        <v>0.05</v>
      </c>
      <c r="U50">
        <f>0.065+0.045</f>
        <v>0.11</v>
      </c>
      <c r="V50">
        <f>0.08+0.04</f>
        <v>0.12</v>
      </c>
      <c r="W50">
        <f>0.06+0.04</f>
        <v>0.1</v>
      </c>
      <c r="X50">
        <f>0.085+0.05</f>
        <v>0.13500000000000001</v>
      </c>
      <c r="Z50">
        <f>SQRT((ABS($A$51-$A$50)^2+(ABS($B$51-$B$50)^2)))</f>
        <v>24.003114491704292</v>
      </c>
      <c r="AA50">
        <f>SQRT((ABS($C$51-$C$50)^2+(ABS($D$51-$D$50)^2)))</f>
        <v>34.226834578040027</v>
      </c>
      <c r="AB50">
        <f>SQRT((ABS($E$51-$E$50)^2+(ABS($F$51-$F$50)^2)))</f>
        <v>26.0407643827882</v>
      </c>
      <c r="AC50">
        <f>SQRT((ABS($G$51-$G$50)^2+(ABS($H$51-$H$50)^2)))</f>
        <v>31.760566636812275</v>
      </c>
      <c r="AJ50">
        <f>1/0.11</f>
        <v>9.0909090909090917</v>
      </c>
      <c r="AK50">
        <f>1/0.12</f>
        <v>8.3333333333333339</v>
      </c>
      <c r="AL50">
        <f>1/0.1</f>
        <v>10</v>
      </c>
      <c r="AM50">
        <f>1/0.135</f>
        <v>7.4074074074074066</v>
      </c>
      <c r="AO50">
        <f t="shared" si="20"/>
        <v>218.21013174276629</v>
      </c>
      <c r="AP50">
        <f t="shared" si="21"/>
        <v>285.22362148366688</v>
      </c>
      <c r="AQ50">
        <f t="shared" si="22"/>
        <v>260.407643827882</v>
      </c>
      <c r="AR50">
        <f t="shared" si="23"/>
        <v>235.26345656897979</v>
      </c>
      <c r="AV50">
        <f>((0.065/0.11)*100)</f>
        <v>59.090909090909093</v>
      </c>
      <c r="AW50">
        <f>((0.08/0.12)*100)</f>
        <v>66.666666666666671</v>
      </c>
      <c r="AX50">
        <f>((0.06/0.1)*100)</f>
        <v>60</v>
      </c>
      <c r="AY50">
        <f>((0.085/0.135)*100)</f>
        <v>62.962962962962962</v>
      </c>
      <c r="BA50">
        <f>((0.045/0.11)*100)</f>
        <v>40.909090909090907</v>
      </c>
      <c r="BB50">
        <f>((0.04/0.12)*100)</f>
        <v>33.333333333333336</v>
      </c>
      <c r="BC50">
        <f>((0.04/0.1)*100)</f>
        <v>40</v>
      </c>
      <c r="BD50">
        <f>((0.05/0.135)*100)</f>
        <v>37.037037037037038</v>
      </c>
      <c r="BF50">
        <f>ABS($B$50-$D$50)</f>
        <v>1.5789179999999998</v>
      </c>
      <c r="BG50">
        <f>ABS($F$50-$H$50)</f>
        <v>2.4602569999999995</v>
      </c>
      <c r="BL50">
        <f>SQRT((ABS($A$50-$E$50)^2+(ABS($B$50-$F$50)^2)))</f>
        <v>2.4602726875628957</v>
      </c>
      <c r="BM50">
        <f>SQRT((ABS($C$50-$G$51)^2+(ABS($D$50-$H$51)^2)))</f>
        <v>5.1614764330949043</v>
      </c>
      <c r="BO50">
        <f>SQRT((ABS($A$50-$G$50)^2+(ABS($B$50-$H$50)^2)))</f>
        <v>9.9192639521223409</v>
      </c>
      <c r="BP50">
        <f>SQRT((ABS($C$50-$E$51)^2+(ABS($D$50-$F$51)^2)))</f>
        <v>6.928210196438414</v>
      </c>
      <c r="BR50">
        <f>DEGREES(ACOS((25.2827684696805^2+26.7247280424097^2-3.32634293150691^2)/(2*25.2827684696805*26.7247280424097)))</f>
        <v>6.6109083352978644</v>
      </c>
      <c r="BS50">
        <f>DEGREES(ACOS((3.35728880308144^2+26.5086178941355^2-26.3024897197793^2)/(2*3.35728880308144*26.5086178941355)))</f>
        <v>82.849100370863496</v>
      </c>
      <c r="BU50">
        <v>13</v>
      </c>
      <c r="BV50">
        <v>7</v>
      </c>
      <c r="BW50">
        <v>6</v>
      </c>
      <c r="BX50">
        <v>11</v>
      </c>
      <c r="BY50">
        <v>16</v>
      </c>
      <c r="BZ50">
        <v>11</v>
      </c>
      <c r="CA50">
        <v>7</v>
      </c>
      <c r="CB50">
        <v>8</v>
      </c>
      <c r="CC50">
        <v>12</v>
      </c>
      <c r="CD50">
        <v>6</v>
      </c>
      <c r="CE50">
        <v>4</v>
      </c>
      <c r="CF50">
        <v>12</v>
      </c>
      <c r="CG50">
        <v>17</v>
      </c>
      <c r="CH50">
        <v>11</v>
      </c>
      <c r="CI50">
        <v>9</v>
      </c>
      <c r="CJ50">
        <v>12</v>
      </c>
      <c r="CL50">
        <v>9</v>
      </c>
      <c r="CM50">
        <v>0</v>
      </c>
      <c r="CN50">
        <v>1</v>
      </c>
      <c r="CO50">
        <v>8</v>
      </c>
      <c r="CP50">
        <v>8</v>
      </c>
      <c r="CQ50">
        <v>2</v>
      </c>
      <c r="CR50">
        <v>0</v>
      </c>
      <c r="CS50">
        <v>0</v>
      </c>
      <c r="CT50">
        <v>8</v>
      </c>
      <c r="CU50">
        <v>1</v>
      </c>
      <c r="CV50">
        <v>0</v>
      </c>
      <c r="CW50">
        <v>3</v>
      </c>
      <c r="CX50">
        <v>10</v>
      </c>
      <c r="CY50">
        <v>8</v>
      </c>
      <c r="CZ50">
        <v>0</v>
      </c>
      <c r="DA50">
        <v>3</v>
      </c>
      <c r="DC50">
        <f>((7/13)*100)</f>
        <v>53.846153846153847</v>
      </c>
      <c r="DD50">
        <f>((6/13)*100)</f>
        <v>46.153846153846153</v>
      </c>
      <c r="DE50">
        <f>((11/13)*100)</f>
        <v>84.615384615384613</v>
      </c>
      <c r="DF50">
        <f>((11/16)*100)</f>
        <v>68.75</v>
      </c>
      <c r="DG50">
        <f>((7/16)*100)</f>
        <v>43.75</v>
      </c>
      <c r="DH50">
        <f>((8/16)*100)</f>
        <v>50</v>
      </c>
      <c r="DI50">
        <f>((6/12)*100)</f>
        <v>50</v>
      </c>
      <c r="DJ50">
        <f>((4/12)*100)</f>
        <v>33.333333333333329</v>
      </c>
      <c r="DK50">
        <f>((12/12)*100)</f>
        <v>100</v>
      </c>
      <c r="DL50">
        <f>((11/17)*100)</f>
        <v>64.705882352941174</v>
      </c>
      <c r="DM50">
        <f>((9/17)*100)</f>
        <v>52.941176470588239</v>
      </c>
      <c r="DN50">
        <f>((12/17)*100)</f>
        <v>70.588235294117652</v>
      </c>
      <c r="DP50">
        <f>((0/9)*100)</f>
        <v>0</v>
      </c>
      <c r="DQ50">
        <f>((1/9)*100)</f>
        <v>11.111111111111111</v>
      </c>
      <c r="DR50">
        <f>((8/9)*100)</f>
        <v>88.888888888888886</v>
      </c>
      <c r="DS50">
        <f>((2/8)*100)</f>
        <v>25</v>
      </c>
      <c r="DT50">
        <f>((0/8)*100)</f>
        <v>0</v>
      </c>
      <c r="DU50">
        <f>((0/8)*100)</f>
        <v>0</v>
      </c>
      <c r="DV50">
        <f>((1/8)*100)</f>
        <v>12.5</v>
      </c>
      <c r="DW50">
        <f>((0/8)*100)</f>
        <v>0</v>
      </c>
      <c r="DX50">
        <f>((3/8)*100)</f>
        <v>37.5</v>
      </c>
      <c r="DY50">
        <f>((8/10)*100)</f>
        <v>80</v>
      </c>
      <c r="DZ50">
        <f>((0/10)*100)</f>
        <v>0</v>
      </c>
      <c r="EA50">
        <f>((3/10)*100)</f>
        <v>30</v>
      </c>
    </row>
    <row r="51" spans="1:131" x14ac:dyDescent="0.25">
      <c r="A51">
        <v>125.26866000000001</v>
      </c>
      <c r="B51">
        <v>9.0195880000000006</v>
      </c>
      <c r="C51">
        <v>152.57064199999999</v>
      </c>
      <c r="D51">
        <v>8.4160540000000008</v>
      </c>
      <c r="E51">
        <v>124.83278900000002</v>
      </c>
      <c r="F51">
        <v>9.6459270000000004</v>
      </c>
      <c r="G51">
        <v>123.47397400000001</v>
      </c>
      <c r="H51">
        <v>6.4094850000000001</v>
      </c>
      <c r="K51">
        <f>(15/200)</f>
        <v>7.4999999999999997E-2</v>
      </c>
      <c r="L51">
        <f>(16/200)</f>
        <v>0.08</v>
      </c>
      <c r="M51">
        <f>(13/200)</f>
        <v>6.5000000000000002E-2</v>
      </c>
      <c r="N51">
        <f>(13/200)</f>
        <v>6.5000000000000002E-2</v>
      </c>
      <c r="P51">
        <f>(7/200)</f>
        <v>3.5000000000000003E-2</v>
      </c>
      <c r="Q51">
        <f>(6/200)</f>
        <v>0.03</v>
      </c>
      <c r="R51">
        <f>(9/200)</f>
        <v>4.4999999999999998E-2</v>
      </c>
      <c r="S51">
        <f>(8/200)</f>
        <v>0.04</v>
      </c>
      <c r="U51">
        <f>0.075+0.035</f>
        <v>0.11</v>
      </c>
      <c r="V51">
        <f>0.08+0.03</f>
        <v>0.11</v>
      </c>
      <c r="W51">
        <f>0.065+0.045</f>
        <v>0.11</v>
      </c>
      <c r="X51">
        <f>0.065+0.04</f>
        <v>0.10500000000000001</v>
      </c>
      <c r="Z51">
        <f>SQRT((ABS($A$52-$A$51)^2+(ABS($B$52-$B$51)^2)))</f>
        <v>31.374410584125084</v>
      </c>
      <c r="AA51">
        <f>SQRT((ABS($C$52-$C$51)^2+(ABS($D$52-$D$51)^2)))</f>
        <v>25.710100360001196</v>
      </c>
      <c r="AB51">
        <f>SQRT((ABS($E$52-$E$51)^2+(ABS($F$52-$F$51)^2)))</f>
        <v>31.873937483129524</v>
      </c>
      <c r="AC51">
        <f>SQRT((ABS($G$52-$G$51)^2+(ABS($H$52-$H$51)^2)))</f>
        <v>32.589926062122714</v>
      </c>
      <c r="AJ51">
        <f>1/0.11</f>
        <v>9.0909090909090917</v>
      </c>
      <c r="AK51">
        <f>1/0.11</f>
        <v>9.0909090909090917</v>
      </c>
      <c r="AL51">
        <f>1/0.11</f>
        <v>9.0909090909090917</v>
      </c>
      <c r="AM51">
        <f>1/0.105</f>
        <v>9.5238095238095237</v>
      </c>
      <c r="AO51">
        <f t="shared" si="20"/>
        <v>285.2219144011371</v>
      </c>
      <c r="AP51">
        <f t="shared" si="21"/>
        <v>233.72818509091996</v>
      </c>
      <c r="AQ51">
        <f t="shared" si="22"/>
        <v>289.76306802845022</v>
      </c>
      <c r="AR51">
        <f t="shared" si="23"/>
        <v>310.38024821069251</v>
      </c>
      <c r="AV51">
        <f>((0.075/0.11)*100)</f>
        <v>68.181818181818173</v>
      </c>
      <c r="AW51">
        <f>((0.08/0.11)*100)</f>
        <v>72.727272727272734</v>
      </c>
      <c r="AX51">
        <f>((0.065/0.11)*100)</f>
        <v>59.090909090909093</v>
      </c>
      <c r="AY51">
        <f>((0.065/0.105)*100)</f>
        <v>61.904761904761905</v>
      </c>
      <c r="BA51">
        <f>((0.035/0.11)*100)</f>
        <v>31.818181818181824</v>
      </c>
      <c r="BB51">
        <f>((0.03/0.11)*100)</f>
        <v>27.27272727272727</v>
      </c>
      <c r="BC51">
        <f>((0.045/0.11)*100)</f>
        <v>40.909090909090907</v>
      </c>
      <c r="BD51">
        <f>((0.04/0.105)*100)</f>
        <v>38.095238095238102</v>
      </c>
      <c r="BF51">
        <f>ABS($B$51-$D$51)</f>
        <v>0.60353399999999979</v>
      </c>
      <c r="BG51">
        <f>ABS($F$51-$H$51)</f>
        <v>3.2364420000000003</v>
      </c>
      <c r="BL51">
        <f>SQRT((ABS($A$51-$E$51)^2+(ABS($B$51-$F$51)^2)))</f>
        <v>0.76307540358865744</v>
      </c>
      <c r="BM51">
        <f>SQRT((ABS($C$51-$G$52)^2+(ABS($D$51-$H$52)^2)))</f>
        <v>3.7544727785150074</v>
      </c>
      <c r="BO51">
        <f>SQRT((ABS($A$51-$G$51)^2+(ABS($B$51-$H$51)^2)))</f>
        <v>3.1675756516940519</v>
      </c>
      <c r="BP51">
        <f>SQRT((ABS($C$51-$E$52)^2+(ABS($D$51-$F$52)^2)))</f>
        <v>4.4182605708550193</v>
      </c>
      <c r="BS51">
        <f>DEGREES(ACOS((33.342891313231^2+33.3764752290834^2-3.33603760531712^2)/(2*33.342891313231*33.3764752290834)))</f>
        <v>5.7317971193497099</v>
      </c>
      <c r="BU51">
        <v>15</v>
      </c>
      <c r="BV51">
        <v>11</v>
      </c>
      <c r="BW51">
        <v>7</v>
      </c>
      <c r="BX51">
        <v>8</v>
      </c>
      <c r="BY51">
        <v>16</v>
      </c>
      <c r="BZ51">
        <v>12</v>
      </c>
      <c r="CA51">
        <v>8</v>
      </c>
      <c r="CB51">
        <v>7</v>
      </c>
      <c r="CC51">
        <v>13</v>
      </c>
      <c r="CD51">
        <v>7</v>
      </c>
      <c r="CE51">
        <v>7</v>
      </c>
      <c r="CF51">
        <v>12</v>
      </c>
      <c r="CG51">
        <v>13</v>
      </c>
      <c r="CH51">
        <v>8</v>
      </c>
      <c r="CI51">
        <v>7</v>
      </c>
      <c r="CJ51">
        <v>12</v>
      </c>
      <c r="CL51">
        <v>7</v>
      </c>
      <c r="CM51">
        <v>2</v>
      </c>
      <c r="CN51">
        <v>1</v>
      </c>
      <c r="CO51">
        <v>1</v>
      </c>
      <c r="CP51">
        <v>6</v>
      </c>
      <c r="CQ51">
        <v>2</v>
      </c>
      <c r="CR51">
        <v>0</v>
      </c>
      <c r="CS51">
        <v>0</v>
      </c>
      <c r="CT51">
        <v>9</v>
      </c>
      <c r="CU51">
        <v>1</v>
      </c>
      <c r="CV51">
        <v>0</v>
      </c>
      <c r="CW51">
        <v>8</v>
      </c>
      <c r="CX51">
        <v>8</v>
      </c>
      <c r="CY51">
        <v>1</v>
      </c>
      <c r="CZ51">
        <v>0</v>
      </c>
      <c r="DA51">
        <v>8</v>
      </c>
      <c r="DC51">
        <f>((11/15)*100)</f>
        <v>73.333333333333329</v>
      </c>
      <c r="DD51">
        <f>((7/15)*100)</f>
        <v>46.666666666666664</v>
      </c>
      <c r="DE51">
        <f>((8/15)*100)</f>
        <v>53.333333333333336</v>
      </c>
      <c r="DF51">
        <f>((12/16)*100)</f>
        <v>75</v>
      </c>
      <c r="DG51">
        <f>((8/16)*100)</f>
        <v>50</v>
      </c>
      <c r="DH51">
        <f>((7/16)*100)</f>
        <v>43.75</v>
      </c>
      <c r="DI51">
        <f>((7/13)*100)</f>
        <v>53.846153846153847</v>
      </c>
      <c r="DJ51">
        <f>((7/13)*100)</f>
        <v>53.846153846153847</v>
      </c>
      <c r="DK51">
        <f>((12/13)*100)</f>
        <v>92.307692307692307</v>
      </c>
      <c r="DL51">
        <f>((8/13)*100)</f>
        <v>61.53846153846154</v>
      </c>
      <c r="DM51">
        <f>((7/13)*100)</f>
        <v>53.846153846153847</v>
      </c>
      <c r="DN51">
        <f>((12/13)*100)</f>
        <v>92.307692307692307</v>
      </c>
      <c r="DP51">
        <f>((2/7)*100)</f>
        <v>28.571428571428569</v>
      </c>
      <c r="DQ51">
        <f>((1/7)*100)</f>
        <v>14.285714285714285</v>
      </c>
      <c r="DR51">
        <f>((1/7)*100)</f>
        <v>14.285714285714285</v>
      </c>
      <c r="DS51">
        <f>((2/6)*100)</f>
        <v>33.333333333333329</v>
      </c>
      <c r="DT51">
        <f>((0/6)*100)</f>
        <v>0</v>
      </c>
      <c r="DU51">
        <f>((0/6)*100)</f>
        <v>0</v>
      </c>
      <c r="DV51">
        <f>((1/9)*100)</f>
        <v>11.111111111111111</v>
      </c>
      <c r="DW51">
        <f>((0/9)*100)</f>
        <v>0</v>
      </c>
      <c r="DX51">
        <f>((8/9)*100)</f>
        <v>88.888888888888886</v>
      </c>
      <c r="DY51">
        <f>((1/8)*100)</f>
        <v>12.5</v>
      </c>
      <c r="DZ51">
        <f>((0/8)*100)</f>
        <v>0</v>
      </c>
      <c r="EA51">
        <f>((8/8)*100)</f>
        <v>100</v>
      </c>
    </row>
    <row r="52" spans="1:131" x14ac:dyDescent="0.25">
      <c r="A52">
        <v>156.63076599999999</v>
      </c>
      <c r="B52">
        <v>9.8981929999999991</v>
      </c>
      <c r="C52">
        <v>178.20239600000002</v>
      </c>
      <c r="D52">
        <v>6.41045</v>
      </c>
      <c r="E52">
        <v>156.70503600000001</v>
      </c>
      <c r="F52">
        <v>9.9741979999999995</v>
      </c>
      <c r="G52">
        <v>156.05807900000002</v>
      </c>
      <c r="H52">
        <v>7.0254250000000003</v>
      </c>
      <c r="K52">
        <f>(16/200)</f>
        <v>0.08</v>
      </c>
      <c r="L52">
        <f>(12/200)</f>
        <v>0.06</v>
      </c>
      <c r="M52">
        <f>(15/200)</f>
        <v>7.4999999999999997E-2</v>
      </c>
      <c r="N52">
        <f>(15/200)</f>
        <v>7.4999999999999997E-2</v>
      </c>
      <c r="P52">
        <f>(6/200)</f>
        <v>0.03</v>
      </c>
      <c r="Q52">
        <f t="shared" ref="Q52:R54" si="24">(8/200)</f>
        <v>0.04</v>
      </c>
      <c r="R52">
        <f t="shared" si="24"/>
        <v>0.04</v>
      </c>
      <c r="S52">
        <f>(9/200)</f>
        <v>4.4999999999999998E-2</v>
      </c>
      <c r="U52">
        <f>0.08+0.03</f>
        <v>0.11</v>
      </c>
      <c r="V52">
        <f>0.06+0.04</f>
        <v>0.1</v>
      </c>
      <c r="W52">
        <f>0.075+0.04</f>
        <v>0.11499999999999999</v>
      </c>
      <c r="X52">
        <f>0.075+0.045</f>
        <v>0.12</v>
      </c>
      <c r="Z52">
        <f>SQRT((ABS($A$53-$A$52)^2+(ABS($B$53-$B$52)^2)))</f>
        <v>26.926194855087349</v>
      </c>
      <c r="AA52">
        <f>SQRT((ABS($C$53-$C$52)^2+(ABS($D$53-$D$52)^2)))</f>
        <v>26.884668713515953</v>
      </c>
      <c r="AB52">
        <f>SQRT((ABS($E$53-$E$52)^2+(ABS($F$53-$F$52)^2)))</f>
        <v>28.505792638890529</v>
      </c>
      <c r="AC52">
        <f>SQRT((ABS($G$53-$G$52)^2+(ABS($H$53-$H$52)^2)))</f>
        <v>28.520320800288747</v>
      </c>
      <c r="AJ52">
        <f>1/0.11</f>
        <v>9.0909090909090917</v>
      </c>
      <c r="AK52">
        <f>1/0.1</f>
        <v>10</v>
      </c>
      <c r="AL52">
        <f>1/0.115</f>
        <v>8.695652173913043</v>
      </c>
      <c r="AM52">
        <f>1/0.12</f>
        <v>8.3333333333333339</v>
      </c>
      <c r="AO52">
        <f t="shared" si="20"/>
        <v>244.78358959170316</v>
      </c>
      <c r="AP52">
        <f t="shared" si="21"/>
        <v>268.84668713515953</v>
      </c>
      <c r="AQ52">
        <f t="shared" si="22"/>
        <v>247.87645772948289</v>
      </c>
      <c r="AR52">
        <f t="shared" si="23"/>
        <v>237.66934000240624</v>
      </c>
      <c r="AV52">
        <f>((0.08/0.11)*100)</f>
        <v>72.727272727272734</v>
      </c>
      <c r="AW52">
        <f>((0.06/0.1)*100)</f>
        <v>60</v>
      </c>
      <c r="AX52">
        <f>((0.075/0.115)*100)</f>
        <v>65.217391304347814</v>
      </c>
      <c r="AY52">
        <f>((0.075/0.12)*100)</f>
        <v>62.5</v>
      </c>
      <c r="BA52">
        <f>((0.03/0.11)*100)</f>
        <v>27.27272727272727</v>
      </c>
      <c r="BB52">
        <f>((0.04/0.1)*100)</f>
        <v>40</v>
      </c>
      <c r="BC52">
        <f>((0.04/0.115)*100)</f>
        <v>34.782608695652172</v>
      </c>
      <c r="BD52">
        <f>((0.045/0.12)*100)</f>
        <v>37.5</v>
      </c>
      <c r="BF52">
        <f>ABS($B$52-$D$52)</f>
        <v>3.4877429999999991</v>
      </c>
      <c r="BG52">
        <f>ABS($F$52-$H$52)</f>
        <v>2.9487729999999992</v>
      </c>
      <c r="BL52">
        <f>SQRT((ABS($A$52-$E$52)^2+(ABS($B$52-$F$52)^2)))</f>
        <v>0.10626755349118534</v>
      </c>
      <c r="BM52">
        <f>SQRT((ABS($C$52-$G$53)^2+(ABS($D$52-$H$53)^2)))</f>
        <v>6.4025288254861108</v>
      </c>
      <c r="BO52">
        <f>SQRT((ABS($A$52-$G$52)^2+(ABS($B$52-$H$52)^2)))</f>
        <v>2.9292945194693147</v>
      </c>
      <c r="BP52">
        <f>SQRT((ABS($C$52-$E$53)^2+(ABS($D$52-$F$53)^2)))</f>
        <v>7.3661124421519455</v>
      </c>
      <c r="BS52">
        <f>DEGREES(ACOS((22.9573448569991^2+21.1026962164635^2-3.46225558849401^2)/(2*22.9573448569991*21.1026962164635)))</f>
        <v>7.6160882748855308</v>
      </c>
      <c r="BU52">
        <v>16</v>
      </c>
      <c r="BV52">
        <v>12</v>
      </c>
      <c r="BW52">
        <v>8</v>
      </c>
      <c r="BX52">
        <v>8</v>
      </c>
      <c r="BY52">
        <v>12</v>
      </c>
      <c r="BZ52">
        <v>9</v>
      </c>
      <c r="CA52">
        <v>4</v>
      </c>
      <c r="CB52">
        <v>4</v>
      </c>
      <c r="CC52">
        <v>15</v>
      </c>
      <c r="CD52">
        <v>8</v>
      </c>
      <c r="CE52">
        <v>7</v>
      </c>
      <c r="CF52">
        <v>15</v>
      </c>
      <c r="CG52">
        <v>15</v>
      </c>
      <c r="CH52">
        <v>8</v>
      </c>
      <c r="CI52">
        <v>7</v>
      </c>
      <c r="CJ52">
        <v>15</v>
      </c>
      <c r="CL52">
        <v>6</v>
      </c>
      <c r="CM52">
        <v>2</v>
      </c>
      <c r="CN52">
        <v>0</v>
      </c>
      <c r="CO52">
        <v>1</v>
      </c>
      <c r="CP52">
        <v>8</v>
      </c>
      <c r="CQ52">
        <v>4</v>
      </c>
      <c r="CR52">
        <v>0</v>
      </c>
      <c r="CS52">
        <v>0</v>
      </c>
      <c r="CT52">
        <v>8</v>
      </c>
      <c r="CU52">
        <v>0</v>
      </c>
      <c r="CV52">
        <v>0</v>
      </c>
      <c r="CW52">
        <v>8</v>
      </c>
      <c r="CX52">
        <v>9</v>
      </c>
      <c r="CY52">
        <v>1</v>
      </c>
      <c r="CZ52">
        <v>0</v>
      </c>
      <c r="DA52">
        <v>8</v>
      </c>
      <c r="DC52">
        <f>((12/16)*100)</f>
        <v>75</v>
      </c>
      <c r="DD52">
        <f>((8/16)*100)</f>
        <v>50</v>
      </c>
      <c r="DE52">
        <f>((8/16)*100)</f>
        <v>50</v>
      </c>
      <c r="DF52">
        <f>((9/12)*100)</f>
        <v>75</v>
      </c>
      <c r="DG52">
        <f>((4/12)*100)</f>
        <v>33.333333333333329</v>
      </c>
      <c r="DH52">
        <f>((4/12)*100)</f>
        <v>33.333333333333329</v>
      </c>
      <c r="DI52">
        <f>((8/15)*100)</f>
        <v>53.333333333333336</v>
      </c>
      <c r="DJ52">
        <f>((7/15)*100)</f>
        <v>46.666666666666664</v>
      </c>
      <c r="DK52">
        <f>((15/15)*100)</f>
        <v>100</v>
      </c>
      <c r="DL52">
        <f>((8/15)*100)</f>
        <v>53.333333333333336</v>
      </c>
      <c r="DM52">
        <f>((7/15)*100)</f>
        <v>46.666666666666664</v>
      </c>
      <c r="DN52">
        <f>((15/15)*100)</f>
        <v>100</v>
      </c>
      <c r="DP52">
        <f>((2/6)*100)</f>
        <v>33.333333333333329</v>
      </c>
      <c r="DQ52">
        <f>((0/6)*100)</f>
        <v>0</v>
      </c>
      <c r="DR52">
        <f>((1/6)*100)</f>
        <v>16.666666666666664</v>
      </c>
      <c r="DS52">
        <f>((4/8)*100)</f>
        <v>50</v>
      </c>
      <c r="DT52">
        <f t="shared" ref="DT52:DW54" si="25">((0/8)*100)</f>
        <v>0</v>
      </c>
      <c r="DU52">
        <f t="shared" si="25"/>
        <v>0</v>
      </c>
      <c r="DV52">
        <f t="shared" si="25"/>
        <v>0</v>
      </c>
      <c r="DW52">
        <f t="shared" si="25"/>
        <v>0</v>
      </c>
      <c r="DX52">
        <f>((8/8)*100)</f>
        <v>100</v>
      </c>
      <c r="DY52">
        <f>((1/9)*100)</f>
        <v>11.111111111111111</v>
      </c>
      <c r="DZ52">
        <f>((0/9)*100)</f>
        <v>0</v>
      </c>
      <c r="EA52">
        <f>((8/9)*100)</f>
        <v>88.888888888888886</v>
      </c>
    </row>
    <row r="53" spans="1:131" x14ac:dyDescent="0.25">
      <c r="A53">
        <v>183.49956</v>
      </c>
      <c r="B53">
        <v>8.1409570000000002</v>
      </c>
      <c r="C53">
        <v>205.03671199999999</v>
      </c>
      <c r="D53">
        <v>4.7657930000000004</v>
      </c>
      <c r="E53">
        <v>185.184821</v>
      </c>
      <c r="F53">
        <v>8.7567990000000009</v>
      </c>
      <c r="G53">
        <v>184.53623099999999</v>
      </c>
      <c r="H53">
        <v>5.4750839999999998</v>
      </c>
      <c r="K53">
        <f>(14/200)</f>
        <v>7.0000000000000007E-2</v>
      </c>
      <c r="L53">
        <f>(14/200)</f>
        <v>7.0000000000000007E-2</v>
      </c>
      <c r="M53">
        <f>(13/200)</f>
        <v>6.5000000000000002E-2</v>
      </c>
      <c r="N53">
        <f>(13/200)</f>
        <v>6.5000000000000002E-2</v>
      </c>
      <c r="P53">
        <f>(7/200)</f>
        <v>3.5000000000000003E-2</v>
      </c>
      <c r="Q53">
        <f t="shared" si="24"/>
        <v>0.04</v>
      </c>
      <c r="R53">
        <f t="shared" si="24"/>
        <v>0.04</v>
      </c>
      <c r="S53">
        <f>(8/200)</f>
        <v>0.04</v>
      </c>
      <c r="U53">
        <f>0.07+0.035</f>
        <v>0.10500000000000001</v>
      </c>
      <c r="V53">
        <f>0.07+0.04</f>
        <v>0.11000000000000001</v>
      </c>
      <c r="W53">
        <f>0.065+0.04</f>
        <v>0.10500000000000001</v>
      </c>
      <c r="X53">
        <f>0.065+0.04</f>
        <v>0.10500000000000001</v>
      </c>
      <c r="Z53">
        <f>SQRT((ABS($A$54-$A$53)^2+(ABS($B$54-$B$53)^2)))</f>
        <v>28.373032622850904</v>
      </c>
      <c r="AA53">
        <f>SQRT((ABS($C$54-$C$53)^2+(ABS($D$54-$D$53)^2)))</f>
        <v>25.484075909046819</v>
      </c>
      <c r="AB53">
        <f>SQRT((ABS($E$54-$E$53)^2+(ABS($F$54-$F$53)^2)))</f>
        <v>27.625774688516319</v>
      </c>
      <c r="AC53">
        <f>SQRT((ABS($G$54-$G$53)^2+(ABS($H$54-$H$53)^2)))</f>
        <v>27.697258287723177</v>
      </c>
      <c r="AJ53">
        <f>1/0.105</f>
        <v>9.5238095238095237</v>
      </c>
      <c r="AK53">
        <f>1/0.11</f>
        <v>9.0909090909090917</v>
      </c>
      <c r="AL53">
        <f>1/0.105</f>
        <v>9.5238095238095237</v>
      </c>
      <c r="AM53">
        <f>1/0.105</f>
        <v>9.5238095238095237</v>
      </c>
      <c r="AO53">
        <f t="shared" si="20"/>
        <v>270.21935831286572</v>
      </c>
      <c r="AP53">
        <f t="shared" si="21"/>
        <v>231.67341735497106</v>
      </c>
      <c r="AQ53">
        <f t="shared" si="22"/>
        <v>263.10261608110778</v>
      </c>
      <c r="AR53">
        <f t="shared" si="23"/>
        <v>263.78341226403023</v>
      </c>
      <c r="AV53">
        <f>((0.07/0.105)*100)</f>
        <v>66.666666666666671</v>
      </c>
      <c r="AW53">
        <f>((0.07/0.11)*100)</f>
        <v>63.636363636363647</v>
      </c>
      <c r="AX53">
        <f>((0.065/0.105)*100)</f>
        <v>61.904761904761905</v>
      </c>
      <c r="AY53">
        <f>((0.065/0.105)*100)</f>
        <v>61.904761904761905</v>
      </c>
      <c r="BA53">
        <f>((0.035/0.105)*100)</f>
        <v>33.333333333333336</v>
      </c>
      <c r="BB53">
        <f>((0.04/0.11)*100)</f>
        <v>36.363636363636367</v>
      </c>
      <c r="BC53">
        <f>((0.04/0.105)*100)</f>
        <v>38.095238095238102</v>
      </c>
      <c r="BD53">
        <f>((0.04/0.105)*100)</f>
        <v>38.095238095238102</v>
      </c>
      <c r="BF53">
        <f>ABS($B$53-$D$53)</f>
        <v>3.3751639999999998</v>
      </c>
      <c r="BG53">
        <f>ABS($F$53-$H$53)</f>
        <v>3.281715000000001</v>
      </c>
      <c r="BL53">
        <f>SQRT((ABS($A$53-$E$53)^2+(ABS($B$53-$F$53)^2)))</f>
        <v>1.79425918057704</v>
      </c>
      <c r="BM53">
        <f>SQRT((ABS($C$53-$G$54)^2+(ABS($D$53-$H$54)^2)))</f>
        <v>7.1945129188528076</v>
      </c>
      <c r="BO53">
        <f>SQRT((ABS($A$53-$G$53)^2+(ABS($B$53-$H$53)^2)))</f>
        <v>2.8603436182336499</v>
      </c>
      <c r="BP53">
        <f>SQRT((ABS($C$53-$E$54)^2+(ABS($D$53-$F$54)^2)))</f>
        <v>8.4712250913040954</v>
      </c>
      <c r="BR53">
        <f>DEGREES(ACOS((2.88814021115666^2+21.9890238613146^2-21.876403768341^2)/(2*2.88814021115666*21.9890238613146)))</f>
        <v>83.997811969210261</v>
      </c>
      <c r="BU53">
        <v>14</v>
      </c>
      <c r="BV53">
        <v>9</v>
      </c>
      <c r="BW53">
        <v>6</v>
      </c>
      <c r="BX53">
        <v>6</v>
      </c>
      <c r="BY53">
        <v>14</v>
      </c>
      <c r="BZ53">
        <v>11</v>
      </c>
      <c r="CA53">
        <v>6</v>
      </c>
      <c r="CB53">
        <v>6</v>
      </c>
      <c r="CC53">
        <v>13</v>
      </c>
      <c r="CD53">
        <v>7</v>
      </c>
      <c r="CE53">
        <v>5</v>
      </c>
      <c r="CF53">
        <v>13</v>
      </c>
      <c r="CG53">
        <v>13</v>
      </c>
      <c r="CH53">
        <v>7</v>
      </c>
      <c r="CI53">
        <v>5</v>
      </c>
      <c r="CJ53">
        <v>13</v>
      </c>
      <c r="CL53">
        <v>7</v>
      </c>
      <c r="CM53">
        <v>4</v>
      </c>
      <c r="CN53">
        <v>0</v>
      </c>
      <c r="CO53">
        <v>0</v>
      </c>
      <c r="CP53">
        <v>8</v>
      </c>
      <c r="CQ53">
        <v>3</v>
      </c>
      <c r="CR53">
        <v>0</v>
      </c>
      <c r="CS53">
        <v>0</v>
      </c>
      <c r="CT53">
        <v>8</v>
      </c>
      <c r="CU53">
        <v>0</v>
      </c>
      <c r="CV53">
        <v>0</v>
      </c>
      <c r="CW53">
        <v>8</v>
      </c>
      <c r="CX53">
        <v>8</v>
      </c>
      <c r="CY53">
        <v>0</v>
      </c>
      <c r="CZ53">
        <v>0</v>
      </c>
      <c r="DA53">
        <v>8</v>
      </c>
      <c r="DC53">
        <f>((9/14)*100)</f>
        <v>64.285714285714292</v>
      </c>
      <c r="DD53">
        <f>((6/14)*100)</f>
        <v>42.857142857142854</v>
      </c>
      <c r="DE53">
        <f>((6/14)*100)</f>
        <v>42.857142857142854</v>
      </c>
      <c r="DF53">
        <f>((11/14)*100)</f>
        <v>78.571428571428569</v>
      </c>
      <c r="DG53">
        <f>((6/14)*100)</f>
        <v>42.857142857142854</v>
      </c>
      <c r="DH53">
        <f>((6/14)*100)</f>
        <v>42.857142857142854</v>
      </c>
      <c r="DI53">
        <f>((7/13)*100)</f>
        <v>53.846153846153847</v>
      </c>
      <c r="DJ53">
        <f>((5/13)*100)</f>
        <v>38.461538461538467</v>
      </c>
      <c r="DK53">
        <f>((13/13)*100)</f>
        <v>100</v>
      </c>
      <c r="DL53">
        <f>((7/13)*100)</f>
        <v>53.846153846153847</v>
      </c>
      <c r="DM53">
        <f>((5/13)*100)</f>
        <v>38.461538461538467</v>
      </c>
      <c r="DN53">
        <f>((13/13)*100)</f>
        <v>100</v>
      </c>
      <c r="DP53">
        <f>((4/7)*100)</f>
        <v>57.142857142857139</v>
      </c>
      <c r="DQ53">
        <f>((0/7)*100)</f>
        <v>0</v>
      </c>
      <c r="DR53">
        <f>((0/7)*100)</f>
        <v>0</v>
      </c>
      <c r="DS53">
        <f>((3/8)*100)</f>
        <v>37.5</v>
      </c>
      <c r="DT53">
        <f t="shared" si="25"/>
        <v>0</v>
      </c>
      <c r="DU53">
        <f t="shared" si="25"/>
        <v>0</v>
      </c>
      <c r="DV53">
        <f t="shared" si="25"/>
        <v>0</v>
      </c>
      <c r="DW53">
        <f t="shared" si="25"/>
        <v>0</v>
      </c>
      <c r="DX53">
        <f>((8/8)*100)</f>
        <v>100</v>
      </c>
      <c r="DY53">
        <f>((0/8)*100)</f>
        <v>0</v>
      </c>
      <c r="DZ53">
        <f>((0/8)*100)</f>
        <v>0</v>
      </c>
      <c r="EA53">
        <f>((8/8)*100)</f>
        <v>100</v>
      </c>
    </row>
    <row r="54" spans="1:131" x14ac:dyDescent="0.25">
      <c r="A54">
        <v>211.86762899999999</v>
      </c>
      <c r="B54">
        <v>7.610258</v>
      </c>
      <c r="C54">
        <v>230.52051699999998</v>
      </c>
      <c r="D54">
        <v>4.8832990000000001</v>
      </c>
      <c r="E54">
        <v>212.803866</v>
      </c>
      <c r="F54">
        <v>8.1470610000000008</v>
      </c>
      <c r="G54">
        <v>212.22865999999999</v>
      </c>
      <c r="H54">
        <v>4.9578870000000004</v>
      </c>
      <c r="K54">
        <f>(16/200)</f>
        <v>0.08</v>
      </c>
      <c r="L54">
        <f>(13/200)</f>
        <v>6.5000000000000002E-2</v>
      </c>
      <c r="M54">
        <f>(16/200)</f>
        <v>0.08</v>
      </c>
      <c r="N54">
        <f>(15/200)</f>
        <v>7.4999999999999997E-2</v>
      </c>
      <c r="P54">
        <f>(6/200)</f>
        <v>0.03</v>
      </c>
      <c r="Q54">
        <f t="shared" si="24"/>
        <v>0.04</v>
      </c>
      <c r="R54">
        <f t="shared" si="24"/>
        <v>0.04</v>
      </c>
      <c r="S54">
        <f>(8/200)</f>
        <v>0.04</v>
      </c>
      <c r="U54">
        <f>0.08+0.03</f>
        <v>0.11</v>
      </c>
      <c r="V54">
        <f>0.065+0.04</f>
        <v>0.10500000000000001</v>
      </c>
      <c r="W54">
        <f>0.08+0.04</f>
        <v>0.12</v>
      </c>
      <c r="X54">
        <f>0.075+0.04</f>
        <v>0.11499999999999999</v>
      </c>
      <c r="Z54">
        <f>SQRT((ABS($A$55-$A$54)^2+(ABS($B$55-$B$54)^2)))</f>
        <v>25.763269970050871</v>
      </c>
      <c r="AA54">
        <f>SQRT((ABS($C$55-$C$54)^2+(ABS($D$55-$D$54)^2)))</f>
        <v>26.908953021444539</v>
      </c>
      <c r="AB54">
        <f>SQRT((ABS($E$55-$E$54)^2+(ABS($F$55-$F$54)^2)))</f>
        <v>26.72472804240973</v>
      </c>
      <c r="AC54">
        <f>SQRT((ABS($G$55-$G$54)^2+(ABS($H$55-$H$54)^2)))</f>
        <v>25.590738484418488</v>
      </c>
      <c r="AJ54">
        <f>1/0.11</f>
        <v>9.0909090909090917</v>
      </c>
      <c r="AK54">
        <f>1/0.105</f>
        <v>9.5238095238095237</v>
      </c>
      <c r="AL54">
        <f>1/0.12</f>
        <v>8.3333333333333339</v>
      </c>
      <c r="AM54">
        <f>1/0.115</f>
        <v>8.695652173913043</v>
      </c>
      <c r="AO54">
        <f t="shared" si="20"/>
        <v>234.21154518228064</v>
      </c>
      <c r="AP54">
        <f t="shared" si="21"/>
        <v>256.27574306137655</v>
      </c>
      <c r="AQ54">
        <f t="shared" si="22"/>
        <v>222.70606702008109</v>
      </c>
      <c r="AR54">
        <f t="shared" si="23"/>
        <v>222.52816073407382</v>
      </c>
      <c r="AV54">
        <f>((0.08/0.11)*100)</f>
        <v>72.727272727272734</v>
      </c>
      <c r="AW54">
        <f>((0.065/0.105)*100)</f>
        <v>61.904761904761905</v>
      </c>
      <c r="AX54">
        <f>((0.08/0.12)*100)</f>
        <v>66.666666666666671</v>
      </c>
      <c r="AY54">
        <f>((0.075/0.115)*100)</f>
        <v>65.217391304347814</v>
      </c>
      <c r="BA54">
        <f>((0.03/0.11)*100)</f>
        <v>27.27272727272727</v>
      </c>
      <c r="BB54">
        <f>((0.04/0.105)*100)</f>
        <v>38.095238095238102</v>
      </c>
      <c r="BC54">
        <f>((0.04/0.12)*100)</f>
        <v>33.333333333333336</v>
      </c>
      <c r="BD54">
        <f>((0.04/0.115)*100)</f>
        <v>34.782608695652172</v>
      </c>
      <c r="BF54">
        <f>ABS($B$54-$D$54)</f>
        <v>2.7269589999999999</v>
      </c>
      <c r="BG54">
        <f>ABS($F$54-$H$54)</f>
        <v>3.1891740000000004</v>
      </c>
      <c r="BL54">
        <f>SQRT((ABS($A$54-$E$54)^2+(ABS($B$54-$F$54)^2)))</f>
        <v>1.079211369926212</v>
      </c>
      <c r="BM54">
        <f>SQRT((ABS($C$54-$G$55)^2+(ABS($D$54-$H$55)^2)))</f>
        <v>7.3068575609812054</v>
      </c>
      <c r="BO54">
        <f>SQRT((ABS($A$54-$G$54)^2+(ABS($B$54-$H$54)^2)))</f>
        <v>2.6768293379672143</v>
      </c>
      <c r="BP54">
        <f>SQRT((ABS($C$54-$E$55)^2+(ABS($D$54-$F$55)^2)))</f>
        <v>9.314971267965257</v>
      </c>
      <c r="BR54">
        <f>DEGREES(ACOS((23.8981281237548^2+23.8698338213874^2-3.35728880308144^2)/(2*23.8981281237548*23.8698338213874)))</f>
        <v>8.0602301843618207</v>
      </c>
      <c r="BU54">
        <v>16</v>
      </c>
      <c r="BV54">
        <v>11</v>
      </c>
      <c r="BW54">
        <v>8</v>
      </c>
      <c r="BX54">
        <v>8</v>
      </c>
      <c r="BY54">
        <v>13</v>
      </c>
      <c r="BZ54">
        <v>8</v>
      </c>
      <c r="CA54">
        <v>6</v>
      </c>
      <c r="CB54">
        <v>5</v>
      </c>
      <c r="CC54">
        <v>16</v>
      </c>
      <c r="CD54">
        <v>8</v>
      </c>
      <c r="CE54">
        <v>8</v>
      </c>
      <c r="CF54">
        <v>15</v>
      </c>
      <c r="CG54">
        <v>15</v>
      </c>
      <c r="CH54">
        <v>7</v>
      </c>
      <c r="CI54">
        <v>7</v>
      </c>
      <c r="CJ54">
        <v>15</v>
      </c>
      <c r="CL54">
        <v>6</v>
      </c>
      <c r="CM54">
        <v>3</v>
      </c>
      <c r="CN54">
        <v>0</v>
      </c>
      <c r="CO54">
        <v>0</v>
      </c>
      <c r="CP54">
        <v>8</v>
      </c>
      <c r="CQ54">
        <v>3</v>
      </c>
      <c r="CR54">
        <v>0</v>
      </c>
      <c r="CS54">
        <v>0</v>
      </c>
      <c r="CT54">
        <v>8</v>
      </c>
      <c r="CU54">
        <v>0</v>
      </c>
      <c r="CV54">
        <v>0</v>
      </c>
      <c r="CW54">
        <v>8</v>
      </c>
      <c r="CX54">
        <v>8</v>
      </c>
      <c r="CY54">
        <v>0</v>
      </c>
      <c r="CZ54">
        <v>0</v>
      </c>
      <c r="DA54">
        <v>8</v>
      </c>
      <c r="DC54">
        <f>((11/16)*100)</f>
        <v>68.75</v>
      </c>
      <c r="DD54">
        <f>((8/16)*100)</f>
        <v>50</v>
      </c>
      <c r="DE54">
        <f>((8/16)*100)</f>
        <v>50</v>
      </c>
      <c r="DF54">
        <f>((8/13)*100)</f>
        <v>61.53846153846154</v>
      </c>
      <c r="DG54">
        <f>((6/13)*100)</f>
        <v>46.153846153846153</v>
      </c>
      <c r="DH54">
        <f>((5/13)*100)</f>
        <v>38.461538461538467</v>
      </c>
      <c r="DI54">
        <f>((8/16)*100)</f>
        <v>50</v>
      </c>
      <c r="DJ54">
        <f>((8/16)*100)</f>
        <v>50</v>
      </c>
      <c r="DK54">
        <f>((15/16)*100)</f>
        <v>93.75</v>
      </c>
      <c r="DL54">
        <f>((7/15)*100)</f>
        <v>46.666666666666664</v>
      </c>
      <c r="DM54">
        <f>((7/15)*100)</f>
        <v>46.666666666666664</v>
      </c>
      <c r="DN54">
        <f>((15/15)*100)</f>
        <v>100</v>
      </c>
      <c r="DP54">
        <f>((3/6)*100)</f>
        <v>50</v>
      </c>
      <c r="DQ54">
        <f>((0/6)*100)</f>
        <v>0</v>
      </c>
      <c r="DR54">
        <f>((0/6)*100)</f>
        <v>0</v>
      </c>
      <c r="DS54">
        <f>((3/8)*100)</f>
        <v>37.5</v>
      </c>
      <c r="DT54">
        <f t="shared" si="25"/>
        <v>0</v>
      </c>
      <c r="DU54">
        <f t="shared" si="25"/>
        <v>0</v>
      </c>
      <c r="DV54">
        <f t="shared" si="25"/>
        <v>0</v>
      </c>
      <c r="DW54">
        <f t="shared" si="25"/>
        <v>0</v>
      </c>
      <c r="DX54">
        <f>((8/8)*100)</f>
        <v>100</v>
      </c>
      <c r="DY54">
        <f>((0/8)*100)</f>
        <v>0</v>
      </c>
      <c r="DZ54">
        <f>((0/8)*100)</f>
        <v>0</v>
      </c>
      <c r="EA54">
        <f>((8/8)*100)</f>
        <v>100</v>
      </c>
    </row>
    <row r="55" spans="1:131" x14ac:dyDescent="0.25">
      <c r="A55">
        <v>237.61165</v>
      </c>
      <c r="B55">
        <v>6.6145360000000002</v>
      </c>
      <c r="C55">
        <v>257.42927900000001</v>
      </c>
      <c r="D55">
        <v>4.9846909999999998</v>
      </c>
      <c r="E55">
        <v>239.51531</v>
      </c>
      <c r="F55">
        <v>7.3045359999999997</v>
      </c>
      <c r="G55">
        <v>237.814279</v>
      </c>
      <c r="H55">
        <v>4.4460309999999996</v>
      </c>
      <c r="K55">
        <f>(13/200)</f>
        <v>6.5000000000000002E-2</v>
      </c>
      <c r="P55">
        <f>(8/200)</f>
        <v>0.04</v>
      </c>
      <c r="Q55">
        <f>(9/200)</f>
        <v>4.4999999999999998E-2</v>
      </c>
      <c r="R55">
        <f>(9/200)</f>
        <v>4.4999999999999998E-2</v>
      </c>
      <c r="S55">
        <f>(9/200)</f>
        <v>4.4999999999999998E-2</v>
      </c>
      <c r="U55">
        <f>0.065+0.04</f>
        <v>0.10500000000000001</v>
      </c>
      <c r="Z55">
        <f>SQRT((ABS($A$56-$A$55)^2+(ABS($B$56-$B$55)^2)))</f>
        <v>25.801576484209033</v>
      </c>
      <c r="AJ55">
        <f>1/0.105</f>
        <v>9.5238095238095237</v>
      </c>
      <c r="AO55">
        <f t="shared" si="20"/>
        <v>245.72929984960982</v>
      </c>
      <c r="AV55">
        <f>((0.065/0.105)*100)</f>
        <v>61.904761904761905</v>
      </c>
      <c r="BA55">
        <f>((0.04/0.105)*100)</f>
        <v>38.095238095238102</v>
      </c>
      <c r="BF55">
        <f>ABS($B$55-$D$55)</f>
        <v>1.6298450000000004</v>
      </c>
      <c r="BG55">
        <f>ABS($F$55-$H$55)</f>
        <v>2.8585050000000001</v>
      </c>
      <c r="BI55">
        <v>3.5379589999999999</v>
      </c>
      <c r="BJ55">
        <v>2.7462975000000003</v>
      </c>
      <c r="BL55">
        <f>SQRT((ABS($A$55-$E$55)^2+(ABS($B$55-$F$55)^2)))</f>
        <v>2.0248509563916075</v>
      </c>
      <c r="BO55">
        <f>SQRT((ABS($A$55-$G$55)^2+(ABS($B$55-$H$55)^2)))</f>
        <v>2.1779514334957066</v>
      </c>
      <c r="BR55">
        <f>DEGREES(ACOS((26.3024897197793^2+26.2354919262598^2-3.02650655382737^2)/(2*26.3024897197793*26.2354919262598)))</f>
        <v>6.6032106239790718</v>
      </c>
      <c r="BS55">
        <f>DEGREES(ACOS((10.3165578892917^2+21.2451583765089^2-11.6424561846235^2)/(2*10.3165578892917*21.2451583765089)))</f>
        <v>15.58280821191207</v>
      </c>
      <c r="BU55">
        <v>13</v>
      </c>
      <c r="BV55">
        <v>8</v>
      </c>
      <c r="BW55">
        <v>4</v>
      </c>
      <c r="BX55">
        <v>4</v>
      </c>
      <c r="CL55">
        <v>8</v>
      </c>
      <c r="CM55">
        <v>3</v>
      </c>
      <c r="CN55">
        <v>0</v>
      </c>
      <c r="CO55">
        <v>0</v>
      </c>
      <c r="CP55">
        <v>9</v>
      </c>
      <c r="CQ55">
        <v>4</v>
      </c>
      <c r="CR55">
        <v>2</v>
      </c>
      <c r="CS55">
        <v>1</v>
      </c>
      <c r="CT55">
        <v>9</v>
      </c>
      <c r="CU55">
        <v>0</v>
      </c>
      <c r="CV55">
        <v>2</v>
      </c>
      <c r="CW55">
        <v>8</v>
      </c>
      <c r="CX55">
        <v>9</v>
      </c>
      <c r="CY55">
        <v>0</v>
      </c>
      <c r="CZ55">
        <v>1</v>
      </c>
      <c r="DA55">
        <v>8</v>
      </c>
      <c r="DC55">
        <f>((8/13)*100)</f>
        <v>61.53846153846154</v>
      </c>
      <c r="DD55">
        <f>((4/13)*100)</f>
        <v>30.76923076923077</v>
      </c>
      <c r="DE55">
        <f>((4/13)*100)</f>
        <v>30.76923076923077</v>
      </c>
      <c r="DP55">
        <f>((3/8)*100)</f>
        <v>37.5</v>
      </c>
      <c r="DQ55">
        <f>((0/8)*100)</f>
        <v>0</v>
      </c>
      <c r="DR55">
        <f>((0/8)*100)</f>
        <v>0</v>
      </c>
      <c r="DS55">
        <f>((4/9)*100)</f>
        <v>44.444444444444443</v>
      </c>
      <c r="DT55">
        <f>((2/9)*100)</f>
        <v>22.222222222222221</v>
      </c>
      <c r="DU55">
        <f>((1/9)*100)</f>
        <v>11.111111111111111</v>
      </c>
      <c r="DV55">
        <f>((0/9)*100)</f>
        <v>0</v>
      </c>
      <c r="DW55">
        <f>((2/9)*100)</f>
        <v>22.222222222222221</v>
      </c>
      <c r="DX55">
        <f>((8/9)*100)</f>
        <v>88.888888888888886</v>
      </c>
      <c r="DY55">
        <f>((0/9)*100)</f>
        <v>0</v>
      </c>
      <c r="DZ55">
        <f>((1/9)*100)</f>
        <v>11.111111111111111</v>
      </c>
      <c r="EA55">
        <f>((8/9)*100)</f>
        <v>88.888888888888886</v>
      </c>
    </row>
    <row r="56" spans="1:131" x14ac:dyDescent="0.25">
      <c r="A56">
        <v>263.40638999999999</v>
      </c>
      <c r="B56">
        <v>7.2084530000000004</v>
      </c>
      <c r="P56">
        <f>(10/200)</f>
        <v>0.05</v>
      </c>
      <c r="BR56">
        <f>DEGREES(ACOS((30.626897610885^2+31.074238639993^2-3.78974729043296^2)/(2*30.626897610885*31.074238639993)))</f>
        <v>6.9936501026534863</v>
      </c>
      <c r="BS56">
        <f>DEGREES(ACOS((7.81576624497949^2+30.1039059061539^2-22.805029364677^2)/(2*7.81576624497949*30.1039059061539)))</f>
        <v>18.108766431332167</v>
      </c>
      <c r="CL56">
        <v>10</v>
      </c>
      <c r="CM56">
        <v>4</v>
      </c>
      <c r="CN56">
        <v>0</v>
      </c>
      <c r="CO56">
        <v>0</v>
      </c>
      <c r="DP56">
        <f>((4/10)*100)</f>
        <v>40</v>
      </c>
      <c r="DQ56">
        <f>((0/10)*100)</f>
        <v>0</v>
      </c>
      <c r="DR56">
        <f>((0/10)*100)</f>
        <v>0</v>
      </c>
    </row>
    <row r="57" spans="1:131" x14ac:dyDescent="0.25">
      <c r="A57" t="s">
        <v>22</v>
      </c>
      <c r="B57" t="s">
        <v>22</v>
      </c>
      <c r="C57" t="s">
        <v>22</v>
      </c>
      <c r="D57" t="s">
        <v>22</v>
      </c>
      <c r="E57" t="s">
        <v>22</v>
      </c>
      <c r="F57" t="s">
        <v>22</v>
      </c>
      <c r="G57" t="s">
        <v>22</v>
      </c>
      <c r="H57" t="s">
        <v>22</v>
      </c>
      <c r="BR57">
        <f>DEGREES(ACOS((21.6467901709076^2+23.3917410339876^2-3.8637276491954^2)/(2*21.6467901709076*23.3917410339876)))</f>
        <v>8.7860380377323786</v>
      </c>
      <c r="BS57">
        <f>DEGREES(ACOS((4.17041729059742^2+35.075252397328^2-33.0521715401015^2)/(2*4.17041729059742*35.075252397328)))</f>
        <v>57.956540919072104</v>
      </c>
    </row>
    <row r="58" spans="1:131" x14ac:dyDescent="0.25">
      <c r="A58">
        <v>232.881753</v>
      </c>
      <c r="B58">
        <v>8.2501540000000002</v>
      </c>
      <c r="C58">
        <v>229.790052</v>
      </c>
      <c r="D58">
        <v>9.9495880000000003</v>
      </c>
      <c r="E58">
        <v>230.653301</v>
      </c>
      <c r="F58">
        <v>8.0830409999999997</v>
      </c>
      <c r="G58">
        <v>230.04355699999999</v>
      </c>
      <c r="H58">
        <v>10.906083000000001</v>
      </c>
      <c r="K58">
        <f>(14/200)</f>
        <v>7.0000000000000007E-2</v>
      </c>
      <c r="L58">
        <f>(14/200)</f>
        <v>7.0000000000000007E-2</v>
      </c>
      <c r="M58">
        <f>(13/200)</f>
        <v>6.5000000000000002E-2</v>
      </c>
      <c r="N58">
        <f>(11/200)</f>
        <v>5.5E-2</v>
      </c>
      <c r="P58">
        <f>(10/200)</f>
        <v>0.05</v>
      </c>
      <c r="Q58">
        <f>(9/200)</f>
        <v>4.4999999999999998E-2</v>
      </c>
      <c r="R58">
        <f>(9/200)</f>
        <v>4.4999999999999998E-2</v>
      </c>
      <c r="S58">
        <f>(10/200)</f>
        <v>0.05</v>
      </c>
      <c r="U58">
        <f>0.07+0.05</f>
        <v>0.12000000000000001</v>
      </c>
      <c r="V58">
        <f>0.07+0.045</f>
        <v>0.115</v>
      </c>
      <c r="W58">
        <f>0.065+0.045</f>
        <v>0.11</v>
      </c>
      <c r="X58">
        <f>0.055+0.05</f>
        <v>0.10500000000000001</v>
      </c>
      <c r="Z58">
        <f>SQRT((ABS($A$59-$A$58)^2+(ABS($B$59-$B$58)^2)))</f>
        <v>19.975511660633718</v>
      </c>
      <c r="AA58">
        <f>SQRT((ABS($C$59-$C$58)^2+(ABS($D$59-$D$58)^2)))</f>
        <v>21.542058412480877</v>
      </c>
      <c r="AB58">
        <f>SQRT((ABS($E$59-$E$58)^2+(ABS($F$59-$F$58)^2)))</f>
        <v>21.989023861314646</v>
      </c>
      <c r="AC58">
        <f>SQRT((ABS($G$59-$G$58)^2+(ABS($H$59-$H$58)^2)))</f>
        <v>20.946441549674365</v>
      </c>
      <c r="AJ58">
        <f>1/0.12</f>
        <v>8.3333333333333339</v>
      </c>
      <c r="AK58">
        <f>1/0.115</f>
        <v>8.695652173913043</v>
      </c>
      <c r="AL58">
        <f>1/0.11</f>
        <v>9.0909090909090917</v>
      </c>
      <c r="AM58">
        <f>1/0.105</f>
        <v>9.5238095238095237</v>
      </c>
      <c r="AO58">
        <f t="shared" ref="AO58:AO65" si="26">$Z58/$U58</f>
        <v>166.46259717194764</v>
      </c>
      <c r="AP58">
        <f t="shared" ref="AP58:AP65" si="27">$AA58/$V58</f>
        <v>187.3222470650511</v>
      </c>
      <c r="AQ58">
        <f t="shared" ref="AQ58:AQ64" si="28">$AB58/$W58</f>
        <v>199.90021692104224</v>
      </c>
      <c r="AR58">
        <f t="shared" ref="AR58:AR64" si="29">$AC58/$X58</f>
        <v>199.48991952070821</v>
      </c>
      <c r="AV58">
        <f>((0.07/0.12)*100)</f>
        <v>58.333333333333336</v>
      </c>
      <c r="AW58">
        <f>((0.07/0.115)*100)</f>
        <v>60.869565217391312</v>
      </c>
      <c r="AX58">
        <f>((0.065/0.11)*100)</f>
        <v>59.090909090909093</v>
      </c>
      <c r="AY58">
        <f>((0.055/0.105)*100)</f>
        <v>52.380952380952387</v>
      </c>
      <c r="BA58">
        <f>((0.05/0.12)*100)</f>
        <v>41.666666666666671</v>
      </c>
      <c r="BB58">
        <f>((0.045/0.115)*100)</f>
        <v>39.130434782608688</v>
      </c>
      <c r="BC58">
        <f>((0.045/0.11)*100)</f>
        <v>40.909090909090907</v>
      </c>
      <c r="BD58">
        <f>((0.05/0.105)*100)</f>
        <v>47.61904761904762</v>
      </c>
      <c r="BF58">
        <f>ABS($B$58-$D$58)</f>
        <v>1.6994340000000001</v>
      </c>
      <c r="BG58">
        <f>ABS($F$58-$H$58)</f>
        <v>2.8230420000000009</v>
      </c>
      <c r="BL58">
        <f>SQRT((ABS($A$58-$E$58)^2+(ABS($B$58-$F$58)^2)))</f>
        <v>2.2347091692372452</v>
      </c>
      <c r="BM58">
        <f>SQRT((ABS($C$58-$G$58)^2+(ABS($D$58-$H$58)^2)))</f>
        <v>0.98951880732505304</v>
      </c>
      <c r="BO58">
        <f>SQRT((ABS($A$58-$G$58)^2+(ABS($B$58-$H$58)^2)))</f>
        <v>3.8870702833184096</v>
      </c>
      <c r="BP58">
        <f>SQRT((ABS($C$58-$E$58)^2+(ABS($D$58-$F$58)^2)))</f>
        <v>2.0565010428419424</v>
      </c>
      <c r="BS58">
        <f>DEGREES(ACOS((22.9154491081711^2+22.5799669272695^2-3.27730136254038^2)/(2*22.9154491081711*22.5799669272695)))</f>
        <v>8.2186056856308909</v>
      </c>
      <c r="BU58">
        <v>14</v>
      </c>
      <c r="BV58">
        <v>11</v>
      </c>
      <c r="BW58">
        <v>5</v>
      </c>
      <c r="BX58">
        <v>4</v>
      </c>
      <c r="BY58">
        <v>14</v>
      </c>
      <c r="BZ58">
        <v>11</v>
      </c>
      <c r="CA58">
        <v>6</v>
      </c>
      <c r="CB58">
        <v>4</v>
      </c>
      <c r="CC58">
        <v>13</v>
      </c>
      <c r="CD58">
        <v>5</v>
      </c>
      <c r="CE58">
        <v>6</v>
      </c>
      <c r="CF58">
        <v>11</v>
      </c>
      <c r="CG58">
        <v>11</v>
      </c>
      <c r="CH58">
        <v>3</v>
      </c>
      <c r="CI58">
        <v>4</v>
      </c>
      <c r="CJ58">
        <v>11</v>
      </c>
      <c r="CL58">
        <v>10</v>
      </c>
      <c r="CM58">
        <v>6</v>
      </c>
      <c r="CN58">
        <v>0</v>
      </c>
      <c r="CO58">
        <v>0</v>
      </c>
      <c r="CP58">
        <v>9</v>
      </c>
      <c r="CQ58">
        <v>6</v>
      </c>
      <c r="CR58">
        <v>1</v>
      </c>
      <c r="CS58">
        <v>0</v>
      </c>
      <c r="CT58">
        <v>9</v>
      </c>
      <c r="CU58">
        <v>0</v>
      </c>
      <c r="CV58">
        <v>1</v>
      </c>
      <c r="CW58">
        <v>8</v>
      </c>
      <c r="CX58">
        <v>10</v>
      </c>
      <c r="CY58">
        <v>0</v>
      </c>
      <c r="CZ58">
        <v>0</v>
      </c>
      <c r="DA58">
        <v>8</v>
      </c>
      <c r="DC58">
        <f>((11/14)*100)</f>
        <v>78.571428571428569</v>
      </c>
      <c r="DD58">
        <f>((5/14)*100)</f>
        <v>35.714285714285715</v>
      </c>
      <c r="DE58">
        <f>((4/14)*100)</f>
        <v>28.571428571428569</v>
      </c>
      <c r="DF58">
        <f>((11/14)*100)</f>
        <v>78.571428571428569</v>
      </c>
      <c r="DG58">
        <f>((6/14)*100)</f>
        <v>42.857142857142854</v>
      </c>
      <c r="DH58">
        <f>((4/14)*100)</f>
        <v>28.571428571428569</v>
      </c>
      <c r="DI58">
        <f>((5/13)*100)</f>
        <v>38.461538461538467</v>
      </c>
      <c r="DJ58">
        <f>((6/13)*100)</f>
        <v>46.153846153846153</v>
      </c>
      <c r="DK58">
        <f>((11/13)*100)</f>
        <v>84.615384615384613</v>
      </c>
      <c r="DL58">
        <f>((3/11)*100)</f>
        <v>27.27272727272727</v>
      </c>
      <c r="DM58">
        <f>((4/11)*100)</f>
        <v>36.363636363636367</v>
      </c>
      <c r="DN58">
        <f>((11/11)*100)</f>
        <v>100</v>
      </c>
      <c r="DP58">
        <f>((6/10)*100)</f>
        <v>60</v>
      </c>
      <c r="DQ58">
        <f>((0/10)*100)</f>
        <v>0</v>
      </c>
      <c r="DR58">
        <f>((0/10)*100)</f>
        <v>0</v>
      </c>
      <c r="DS58">
        <f>((6/9)*100)</f>
        <v>66.666666666666657</v>
      </c>
      <c r="DT58">
        <f>((1/9)*100)</f>
        <v>11.111111111111111</v>
      </c>
      <c r="DU58">
        <f>((0/9)*100)</f>
        <v>0</v>
      </c>
      <c r="DV58">
        <f>((0/9)*100)</f>
        <v>0</v>
      </c>
      <c r="DW58">
        <f>((1/9)*100)</f>
        <v>11.111111111111111</v>
      </c>
      <c r="DX58">
        <f>((8/9)*100)</f>
        <v>88.888888888888886</v>
      </c>
      <c r="DY58">
        <f>((0/10)*100)</f>
        <v>0</v>
      </c>
      <c r="DZ58">
        <f>((0/10)*100)</f>
        <v>0</v>
      </c>
      <c r="EA58">
        <f>((8/10)*100)</f>
        <v>80</v>
      </c>
    </row>
    <row r="59" spans="1:131" x14ac:dyDescent="0.25">
      <c r="A59">
        <v>212.91118599999999</v>
      </c>
      <c r="B59">
        <v>7.8057220000000003</v>
      </c>
      <c r="C59">
        <v>208.307559</v>
      </c>
      <c r="D59">
        <v>8.3487209999999994</v>
      </c>
      <c r="E59">
        <v>208.792304</v>
      </c>
      <c r="F59">
        <v>5.7136570000000004</v>
      </c>
      <c r="G59">
        <v>209.200839</v>
      </c>
      <c r="H59">
        <v>8.8241320000000005</v>
      </c>
      <c r="K59">
        <f>(17/200)</f>
        <v>8.5000000000000006E-2</v>
      </c>
      <c r="L59">
        <f>(10/200)</f>
        <v>0.05</v>
      </c>
      <c r="M59">
        <f>(14/200)</f>
        <v>7.0000000000000007E-2</v>
      </c>
      <c r="N59">
        <f>(13/200)</f>
        <v>6.5000000000000002E-2</v>
      </c>
      <c r="P59">
        <f>(8/200)</f>
        <v>0.04</v>
      </c>
      <c r="Q59">
        <f>(9/200)</f>
        <v>4.4999999999999998E-2</v>
      </c>
      <c r="R59">
        <f>(10/200)</f>
        <v>0.05</v>
      </c>
      <c r="S59">
        <f>(10/200)</f>
        <v>0.05</v>
      </c>
      <c r="U59">
        <f>0.085+0.04</f>
        <v>0.125</v>
      </c>
      <c r="V59">
        <f>0.05+0.045</f>
        <v>9.5000000000000001E-2</v>
      </c>
      <c r="W59">
        <f>0.07+0.05</f>
        <v>0.12000000000000001</v>
      </c>
      <c r="X59">
        <f>0.065+0.05</f>
        <v>0.115</v>
      </c>
      <c r="Z59">
        <f>SQRT((ABS($A$60-$A$59)^2+(ABS($B$60-$B$59)^2)))</f>
        <v>27.699046003172942</v>
      </c>
      <c r="AA59">
        <f>SQRT((ABS($C$60-$C$59)^2+(ABS($D$60-$D$59)^2)))</f>
        <v>18.329299533856847</v>
      </c>
      <c r="AB59">
        <f>SQRT((ABS($E$60-$E$59)^2+(ABS($F$60-$F$59)^2)))</f>
        <v>23.869833821387356</v>
      </c>
      <c r="AC59">
        <f>SQRT((ABS($G$60-$G$59)^2+(ABS($H$60-$H$59)^2)))</f>
        <v>23.917501860013942</v>
      </c>
      <c r="AJ59">
        <f>1/0.125</f>
        <v>8</v>
      </c>
      <c r="AK59">
        <f>1/0.095</f>
        <v>10.526315789473685</v>
      </c>
      <c r="AL59">
        <f>1/0.12</f>
        <v>8.3333333333333339</v>
      </c>
      <c r="AM59">
        <f>1/0.115</f>
        <v>8.695652173913043</v>
      </c>
      <c r="AO59">
        <f t="shared" si="26"/>
        <v>221.59236802538354</v>
      </c>
      <c r="AP59">
        <f t="shared" si="27"/>
        <v>192.93999509322998</v>
      </c>
      <c r="AQ59">
        <f t="shared" si="28"/>
        <v>198.91528184489462</v>
      </c>
      <c r="AR59">
        <f t="shared" si="29"/>
        <v>207.97827704359949</v>
      </c>
      <c r="AV59">
        <f>((0.085/0.125)*100)</f>
        <v>68</v>
      </c>
      <c r="AW59">
        <f>((0.05/0.095)*100)</f>
        <v>52.631578947368418</v>
      </c>
      <c r="AX59">
        <f>((0.07/0.12)*100)</f>
        <v>58.333333333333336</v>
      </c>
      <c r="AY59">
        <f>((0.065/0.115)*100)</f>
        <v>56.521739130434781</v>
      </c>
      <c r="BA59">
        <f>((0.04/0.125)*100)</f>
        <v>32</v>
      </c>
      <c r="BB59">
        <f>((0.045/0.095)*100)</f>
        <v>47.368421052631575</v>
      </c>
      <c r="BC59">
        <f>((0.05/0.12)*100)</f>
        <v>41.666666666666671</v>
      </c>
      <c r="BD59">
        <f>((0.05/0.115)*100)</f>
        <v>43.478260869565219</v>
      </c>
      <c r="BF59">
        <f>ABS($B$59-$D$59)</f>
        <v>0.54299899999999912</v>
      </c>
      <c r="BG59">
        <f>ABS($F$59-$H$59)</f>
        <v>3.1104750000000001</v>
      </c>
      <c r="BL59">
        <f>SQRT((ABS($A$59-$E$59)^2+(ABS($B$59-$F$59)^2)))</f>
        <v>4.6197321236354032</v>
      </c>
      <c r="BM59">
        <f>SQRT((ABS($C$59-$G$59)^2+(ABS($D$59-$H$59)^2)))</f>
        <v>1.0119114473712651</v>
      </c>
      <c r="BO59">
        <f>SQRT((ABS($A$59-$G$59)^2+(ABS($B$59-$H$59)^2)))</f>
        <v>3.8475750530053192</v>
      </c>
      <c r="BP59">
        <f>SQRT((ABS($C$59-$E$59)^2+(ABS($D$59-$F$59)^2)))</f>
        <v>2.6792797537997033</v>
      </c>
      <c r="BS59">
        <f>DEGREES(ACOS((25.0112643494182^2+24.3204359873382^2-3.81679603568124^2)/(2*25.0112643494182*24.3204359873382)))</f>
        <v>8.7288152914424959</v>
      </c>
      <c r="BU59">
        <v>17</v>
      </c>
      <c r="BV59">
        <v>10</v>
      </c>
      <c r="BW59">
        <v>7</v>
      </c>
      <c r="BX59">
        <v>7</v>
      </c>
      <c r="BY59">
        <v>10</v>
      </c>
      <c r="BZ59">
        <v>10</v>
      </c>
      <c r="CA59">
        <v>2</v>
      </c>
      <c r="CB59">
        <v>2</v>
      </c>
      <c r="CC59">
        <v>14</v>
      </c>
      <c r="CD59">
        <v>6</v>
      </c>
      <c r="CE59">
        <v>6</v>
      </c>
      <c r="CF59">
        <v>13</v>
      </c>
      <c r="CG59">
        <v>13</v>
      </c>
      <c r="CH59">
        <v>5</v>
      </c>
      <c r="CI59">
        <v>5</v>
      </c>
      <c r="CJ59">
        <v>13</v>
      </c>
      <c r="CL59">
        <v>8</v>
      </c>
      <c r="CM59">
        <v>5</v>
      </c>
      <c r="CN59">
        <v>0</v>
      </c>
      <c r="CO59">
        <v>0</v>
      </c>
      <c r="CP59">
        <v>9</v>
      </c>
      <c r="CQ59">
        <v>5</v>
      </c>
      <c r="CR59">
        <v>2</v>
      </c>
      <c r="CS59">
        <v>2</v>
      </c>
      <c r="CT59">
        <v>10</v>
      </c>
      <c r="CU59">
        <v>0</v>
      </c>
      <c r="CV59">
        <v>2</v>
      </c>
      <c r="CW59">
        <v>10</v>
      </c>
      <c r="CX59">
        <v>10</v>
      </c>
      <c r="CY59">
        <v>0</v>
      </c>
      <c r="CZ59">
        <v>2</v>
      </c>
      <c r="DA59">
        <v>10</v>
      </c>
      <c r="DC59">
        <f>((10/17)*100)</f>
        <v>58.82352941176471</v>
      </c>
      <c r="DD59">
        <f>((7/17)*100)</f>
        <v>41.17647058823529</v>
      </c>
      <c r="DE59">
        <f>((7/17)*100)</f>
        <v>41.17647058823529</v>
      </c>
      <c r="DF59">
        <f>((10/10)*100)</f>
        <v>100</v>
      </c>
      <c r="DG59">
        <f>((2/10)*100)</f>
        <v>20</v>
      </c>
      <c r="DH59">
        <f>((2/10)*100)</f>
        <v>20</v>
      </c>
      <c r="DI59">
        <f>((6/14)*100)</f>
        <v>42.857142857142854</v>
      </c>
      <c r="DJ59">
        <f>((6/14)*100)</f>
        <v>42.857142857142854</v>
      </c>
      <c r="DK59">
        <f>((13/14)*100)</f>
        <v>92.857142857142861</v>
      </c>
      <c r="DL59">
        <f>((5/13)*100)</f>
        <v>38.461538461538467</v>
      </c>
      <c r="DM59">
        <f>((5/13)*100)</f>
        <v>38.461538461538467</v>
      </c>
      <c r="DN59">
        <f>((13/13)*100)</f>
        <v>100</v>
      </c>
      <c r="DP59">
        <f>((5/8)*100)</f>
        <v>62.5</v>
      </c>
      <c r="DQ59">
        <f>((0/8)*100)</f>
        <v>0</v>
      </c>
      <c r="DR59">
        <f>((0/8)*100)</f>
        <v>0</v>
      </c>
      <c r="DS59">
        <f>((5/9)*100)</f>
        <v>55.555555555555557</v>
      </c>
      <c r="DT59">
        <f>((2/9)*100)</f>
        <v>22.222222222222221</v>
      </c>
      <c r="DU59">
        <f>((2/9)*100)</f>
        <v>22.222222222222221</v>
      </c>
      <c r="DV59">
        <f>((0/10)*100)</f>
        <v>0</v>
      </c>
      <c r="DW59">
        <f>((2/10)*100)</f>
        <v>20</v>
      </c>
      <c r="DX59">
        <f>((10/10)*100)</f>
        <v>100</v>
      </c>
      <c r="DY59">
        <f>((0/10)*100)</f>
        <v>0</v>
      </c>
      <c r="DZ59">
        <f>((2/10)*100)</f>
        <v>20</v>
      </c>
      <c r="EA59">
        <f>((10/10)*100)</f>
        <v>100</v>
      </c>
    </row>
    <row r="60" spans="1:131" x14ac:dyDescent="0.25">
      <c r="A60">
        <v>185.222362</v>
      </c>
      <c r="B60">
        <v>7.0532760000000003</v>
      </c>
      <c r="C60">
        <v>190.01147</v>
      </c>
      <c r="D60">
        <v>9.4516030000000004</v>
      </c>
      <c r="E60">
        <v>184.95160200000001</v>
      </c>
      <c r="F60">
        <v>6.892595</v>
      </c>
      <c r="G60">
        <v>185.32463799999999</v>
      </c>
      <c r="H60">
        <v>10.229094999999999</v>
      </c>
      <c r="K60">
        <f>(17/200)</f>
        <v>8.5000000000000006E-2</v>
      </c>
      <c r="L60">
        <f>(17/200)</f>
        <v>8.5000000000000006E-2</v>
      </c>
      <c r="M60">
        <f>(15/200)</f>
        <v>7.4999999999999997E-2</v>
      </c>
      <c r="N60">
        <f>(14/200)</f>
        <v>7.0000000000000007E-2</v>
      </c>
      <c r="P60">
        <f>(8/200)</f>
        <v>0.04</v>
      </c>
      <c r="Q60">
        <f>(8/200)</f>
        <v>0.04</v>
      </c>
      <c r="R60">
        <f>(8/200)</f>
        <v>0.04</v>
      </c>
      <c r="S60">
        <f>(10/200)</f>
        <v>0.05</v>
      </c>
      <c r="U60">
        <f>0.085+0.04</f>
        <v>0.125</v>
      </c>
      <c r="V60">
        <f>0.085+0.04</f>
        <v>0.125</v>
      </c>
      <c r="W60">
        <f>0.075+0.04</f>
        <v>0.11499999999999999</v>
      </c>
      <c r="X60">
        <f>0.07+0.05</f>
        <v>0.12000000000000001</v>
      </c>
      <c r="Z60">
        <f>SQRT((ABS($A$61-$A$60)^2+(ABS($B$61-$B$60)^2)))</f>
        <v>26.72668573730671</v>
      </c>
      <c r="AA60">
        <f>SQRT((ABS($C$61-$C$60)^2+(ABS($D$61-$D$60)^2)))</f>
        <v>27.429247009098731</v>
      </c>
      <c r="AB60">
        <f>SQRT((ABS($E$61-$E$60)^2+(ABS($F$61-$F$60)^2)))</f>
        <v>26.23549192625984</v>
      </c>
      <c r="AC60">
        <f>SQRT((ABS($G$61-$G$60)^2+(ABS($H$61-$H$60)^2)))</f>
        <v>26.508617894135501</v>
      </c>
      <c r="AJ60">
        <f>1/0.125</f>
        <v>8</v>
      </c>
      <c r="AK60">
        <f>1/0.125</f>
        <v>8</v>
      </c>
      <c r="AL60">
        <f>1/0.115</f>
        <v>8.695652173913043</v>
      </c>
      <c r="AM60">
        <f>1/0.12</f>
        <v>8.3333333333333339</v>
      </c>
      <c r="AO60">
        <f t="shared" si="26"/>
        <v>213.81348589845368</v>
      </c>
      <c r="AP60">
        <f t="shared" si="27"/>
        <v>219.43397607278985</v>
      </c>
      <c r="AQ60">
        <f t="shared" si="28"/>
        <v>228.13471240225951</v>
      </c>
      <c r="AR60">
        <f t="shared" si="29"/>
        <v>220.90514911779582</v>
      </c>
      <c r="AV60">
        <f>((0.085/0.125)*100)</f>
        <v>68</v>
      </c>
      <c r="AW60">
        <f>((0.085/0.125)*100)</f>
        <v>68</v>
      </c>
      <c r="AX60">
        <f>((0.075/0.115)*100)</f>
        <v>65.217391304347814</v>
      </c>
      <c r="AY60">
        <f>((0.07/0.12)*100)</f>
        <v>58.333333333333336</v>
      </c>
      <c r="BA60">
        <f>((0.04/0.125)*100)</f>
        <v>32</v>
      </c>
      <c r="BB60">
        <f>((0.04/0.125)*100)</f>
        <v>32</v>
      </c>
      <c r="BC60">
        <f>((0.04/0.115)*100)</f>
        <v>34.782608695652172</v>
      </c>
      <c r="BD60">
        <f>((0.05/0.12)*100)</f>
        <v>41.666666666666671</v>
      </c>
      <c r="BF60">
        <f>ABS($B$60-$D$60)</f>
        <v>2.3983270000000001</v>
      </c>
      <c r="BG60">
        <f>ABS($F$60-$H$60)</f>
        <v>3.3364999999999991</v>
      </c>
      <c r="BL60">
        <f>SQRT((ABS($A$60-$E$60)^2+(ABS($B$60-$F$60)^2)))</f>
        <v>0.31484815603874472</v>
      </c>
      <c r="BM60">
        <f>SQRT((ABS($C$60-$G$60)^2+(ABS($D$60-$H$60)^2)))</f>
        <v>4.7508828659827103</v>
      </c>
      <c r="BO60">
        <f>SQRT((ABS($A$60-$G$60)^2+(ABS($B$60-$H$60)^2)))</f>
        <v>3.1774654523593155</v>
      </c>
      <c r="BP60">
        <f>SQRT((ABS($C$60-$E$60)^2+(ABS($D$60-$F$60)^2)))</f>
        <v>5.6701663222067786</v>
      </c>
      <c r="BR60">
        <f>DEGREES(ACOS((11.6424561846235^2+18.7996018808551^2-7.81576624497949^2)/(2*11.6424561846235*18.7996018808551)))</f>
        <v>12.184717631126835</v>
      </c>
      <c r="BU60">
        <v>17</v>
      </c>
      <c r="BV60">
        <v>14</v>
      </c>
      <c r="BW60">
        <v>9</v>
      </c>
      <c r="BX60">
        <v>7</v>
      </c>
      <c r="BY60">
        <v>17</v>
      </c>
      <c r="BZ60">
        <v>14</v>
      </c>
      <c r="CA60">
        <v>9</v>
      </c>
      <c r="CB60">
        <v>7</v>
      </c>
      <c r="CC60">
        <v>15</v>
      </c>
      <c r="CD60">
        <v>8</v>
      </c>
      <c r="CE60">
        <v>7</v>
      </c>
      <c r="CF60">
        <v>14</v>
      </c>
      <c r="CG60">
        <v>14</v>
      </c>
      <c r="CH60">
        <v>7</v>
      </c>
      <c r="CI60">
        <v>6</v>
      </c>
      <c r="CJ60">
        <v>14</v>
      </c>
      <c r="CL60">
        <v>8</v>
      </c>
      <c r="CM60">
        <v>5</v>
      </c>
      <c r="CN60">
        <v>0</v>
      </c>
      <c r="CO60">
        <v>0</v>
      </c>
      <c r="CP60">
        <v>8</v>
      </c>
      <c r="CQ60">
        <v>5</v>
      </c>
      <c r="CR60">
        <v>0</v>
      </c>
      <c r="CS60">
        <v>0</v>
      </c>
      <c r="CT60">
        <v>8</v>
      </c>
      <c r="CU60">
        <v>0</v>
      </c>
      <c r="CV60">
        <v>0</v>
      </c>
      <c r="CW60">
        <v>8</v>
      </c>
      <c r="CX60">
        <v>10</v>
      </c>
      <c r="CY60">
        <v>0</v>
      </c>
      <c r="CZ60">
        <v>0</v>
      </c>
      <c r="DA60">
        <v>8</v>
      </c>
      <c r="DC60">
        <f>((14/17)*100)</f>
        <v>82.35294117647058</v>
      </c>
      <c r="DD60">
        <f>((9/17)*100)</f>
        <v>52.941176470588239</v>
      </c>
      <c r="DE60">
        <f>((7/17)*100)</f>
        <v>41.17647058823529</v>
      </c>
      <c r="DF60">
        <f>((14/17)*100)</f>
        <v>82.35294117647058</v>
      </c>
      <c r="DG60">
        <f>((9/17)*100)</f>
        <v>52.941176470588239</v>
      </c>
      <c r="DH60">
        <f>((7/17)*100)</f>
        <v>41.17647058823529</v>
      </c>
      <c r="DI60">
        <f>((8/15)*100)</f>
        <v>53.333333333333336</v>
      </c>
      <c r="DJ60">
        <f>((7/15)*100)</f>
        <v>46.666666666666664</v>
      </c>
      <c r="DK60">
        <f>((14/15)*100)</f>
        <v>93.333333333333329</v>
      </c>
      <c r="DL60">
        <f>((7/14)*100)</f>
        <v>50</v>
      </c>
      <c r="DM60">
        <f>((6/14)*100)</f>
        <v>42.857142857142854</v>
      </c>
      <c r="DN60">
        <f>((14/14)*100)</f>
        <v>100</v>
      </c>
      <c r="DP60">
        <f>((5/8)*100)</f>
        <v>62.5</v>
      </c>
      <c r="DQ60">
        <f>((0/8)*100)</f>
        <v>0</v>
      </c>
      <c r="DR60">
        <f>((0/8)*100)</f>
        <v>0</v>
      </c>
      <c r="DS60">
        <f>((5/8)*100)</f>
        <v>62.5</v>
      </c>
      <c r="DT60">
        <f>((0/8)*100)</f>
        <v>0</v>
      </c>
      <c r="DU60">
        <f>((0/8)*100)</f>
        <v>0</v>
      </c>
      <c r="DV60">
        <f>((0/8)*100)</f>
        <v>0</v>
      </c>
      <c r="DW60">
        <f>((0/8)*100)</f>
        <v>0</v>
      </c>
      <c r="DX60">
        <f>((8/8)*100)</f>
        <v>100</v>
      </c>
      <c r="DY60">
        <f>((0/10)*100)</f>
        <v>0</v>
      </c>
      <c r="DZ60">
        <f>((0/10)*100)</f>
        <v>0</v>
      </c>
      <c r="EA60">
        <f>((8/10)*100)</f>
        <v>80</v>
      </c>
    </row>
    <row r="61" spans="1:131" x14ac:dyDescent="0.25">
      <c r="A61">
        <v>158.49685700000001</v>
      </c>
      <c r="B61">
        <v>7.3044989999999999</v>
      </c>
      <c r="C61">
        <v>162.58299600000001</v>
      </c>
      <c r="D61">
        <v>9.2456770000000006</v>
      </c>
      <c r="E61">
        <v>158.716149</v>
      </c>
      <c r="F61">
        <v>6.8474009999999996</v>
      </c>
      <c r="G61">
        <v>158.818423</v>
      </c>
      <c r="H61">
        <v>9.8721789999999991</v>
      </c>
      <c r="K61">
        <f>(15/200)</f>
        <v>7.4999999999999997E-2</v>
      </c>
      <c r="L61">
        <f>(15/200)</f>
        <v>7.4999999999999997E-2</v>
      </c>
      <c r="M61">
        <f>(14/200)</f>
        <v>7.0000000000000007E-2</v>
      </c>
      <c r="N61">
        <f>(14/200)</f>
        <v>7.0000000000000007E-2</v>
      </c>
      <c r="P61">
        <f>(8/200)</f>
        <v>0.04</v>
      </c>
      <c r="Q61">
        <f>(8/200)</f>
        <v>0.04</v>
      </c>
      <c r="R61">
        <f>(9/200)</f>
        <v>4.4999999999999998E-2</v>
      </c>
      <c r="S61">
        <f>(9/200)</f>
        <v>4.4999999999999998E-2</v>
      </c>
      <c r="U61">
        <f>0.075+0.04</f>
        <v>0.11499999999999999</v>
      </c>
      <c r="V61">
        <f>0.075+0.04</f>
        <v>0.11499999999999999</v>
      </c>
      <c r="W61">
        <f>0.07+0.045</f>
        <v>0.115</v>
      </c>
      <c r="X61">
        <f>0.07+0.045</f>
        <v>0.115</v>
      </c>
      <c r="Z61">
        <f>SQRT((ABS($A$62-$A$61)^2+(ABS($B$62-$B$61)^2)))</f>
        <v>32.608897266438873</v>
      </c>
      <c r="AA61">
        <f>SQRT((ABS($C$62-$C$61)^2+(ABS($D$62-$D$61)^2)))</f>
        <v>32.905549046728574</v>
      </c>
      <c r="AB61">
        <f>SQRT((ABS($E$62-$E$61)^2+(ABS($F$62-$F$61)^2)))</f>
        <v>32.985321338640816</v>
      </c>
      <c r="AC61">
        <f>SQRT((ABS($G$62-$G$61)^2+(ABS($H$62-$H$61)^2)))</f>
        <v>33.376475229083411</v>
      </c>
      <c r="AJ61">
        <f>1/0.115</f>
        <v>8.695652173913043</v>
      </c>
      <c r="AK61">
        <f>1/0.115</f>
        <v>8.695652173913043</v>
      </c>
      <c r="AL61">
        <f>1/0.115</f>
        <v>8.695652173913043</v>
      </c>
      <c r="AM61">
        <f>1/0.115</f>
        <v>8.695652173913043</v>
      </c>
      <c r="AO61">
        <f t="shared" si="26"/>
        <v>283.55562840381629</v>
      </c>
      <c r="AP61">
        <f t="shared" si="27"/>
        <v>286.13520910198764</v>
      </c>
      <c r="AQ61">
        <f t="shared" si="28"/>
        <v>286.82888120557232</v>
      </c>
      <c r="AR61">
        <f t="shared" si="29"/>
        <v>290.23021938333397</v>
      </c>
      <c r="AV61">
        <f>((0.075/0.115)*100)</f>
        <v>65.217391304347814</v>
      </c>
      <c r="AW61">
        <f>((0.075/0.115)*100)</f>
        <v>65.217391304347814</v>
      </c>
      <c r="AX61">
        <f>((0.07/0.115)*100)</f>
        <v>60.869565217391312</v>
      </c>
      <c r="AY61">
        <f>((0.07/0.115)*100)</f>
        <v>60.869565217391312</v>
      </c>
      <c r="BA61">
        <f>((0.04/0.115)*100)</f>
        <v>34.782608695652172</v>
      </c>
      <c r="BB61">
        <f>((0.04/0.115)*100)</f>
        <v>34.782608695652172</v>
      </c>
      <c r="BC61">
        <f>((0.045/0.115)*100)</f>
        <v>39.130434782608688</v>
      </c>
      <c r="BD61">
        <f>((0.045/0.115)*100)</f>
        <v>39.130434782608688</v>
      </c>
      <c r="BF61">
        <f>ABS($B$61-$D$61)</f>
        <v>1.9411780000000007</v>
      </c>
      <c r="BG61">
        <f>ABS($F$61-$H$61)</f>
        <v>3.0247779999999995</v>
      </c>
      <c r="BL61">
        <f>SQRT((ABS($A$61-$E$61)^2+(ABS($B$61-$F$61)^2)))</f>
        <v>0.50697885840338386</v>
      </c>
      <c r="BM61">
        <f>SQRT((ABS($C$61-$G$61)^2+(ABS($D$61-$H$61)^2)))</f>
        <v>3.8163483368703512</v>
      </c>
      <c r="BO61">
        <f>SQRT((ABS($A$61-$G$61)^2+(ABS($B$61-$H$61)^2)))</f>
        <v>2.5877374818083827</v>
      </c>
      <c r="BP61">
        <f>SQRT((ABS($C$61-$E$61)^2+(ABS($D$61-$F$61)^2)))</f>
        <v>4.5501904898130423</v>
      </c>
      <c r="BR61">
        <f>DEGREES(ACOS((22.805029364677^2+25.0369752057636^2-4.17041729059742^2)/(2*22.805029364677*25.0369752057636)))</f>
        <v>8.4549366872941363</v>
      </c>
      <c r="BU61">
        <v>15</v>
      </c>
      <c r="BV61">
        <v>12</v>
      </c>
      <c r="BW61">
        <v>7</v>
      </c>
      <c r="BX61">
        <v>7</v>
      </c>
      <c r="BY61">
        <v>15</v>
      </c>
      <c r="BZ61">
        <v>12</v>
      </c>
      <c r="CA61">
        <v>6</v>
      </c>
      <c r="CB61">
        <v>6</v>
      </c>
      <c r="CC61">
        <v>14</v>
      </c>
      <c r="CD61">
        <v>7</v>
      </c>
      <c r="CE61">
        <v>6</v>
      </c>
      <c r="CF61">
        <v>14</v>
      </c>
      <c r="CG61">
        <v>14</v>
      </c>
      <c r="CH61">
        <v>7</v>
      </c>
      <c r="CI61">
        <v>6</v>
      </c>
      <c r="CJ61">
        <v>14</v>
      </c>
      <c r="CL61">
        <v>8</v>
      </c>
      <c r="CM61">
        <v>5</v>
      </c>
      <c r="CN61">
        <v>1</v>
      </c>
      <c r="CO61">
        <v>1</v>
      </c>
      <c r="CP61">
        <v>8</v>
      </c>
      <c r="CQ61">
        <v>5</v>
      </c>
      <c r="CR61">
        <v>0</v>
      </c>
      <c r="CS61">
        <v>0</v>
      </c>
      <c r="CT61">
        <v>9</v>
      </c>
      <c r="CU61">
        <v>1</v>
      </c>
      <c r="CV61">
        <v>0</v>
      </c>
      <c r="CW61">
        <v>9</v>
      </c>
      <c r="CX61">
        <v>9</v>
      </c>
      <c r="CY61">
        <v>1</v>
      </c>
      <c r="CZ61">
        <v>0</v>
      </c>
      <c r="DA61">
        <v>9</v>
      </c>
      <c r="DC61">
        <f>((12/15)*100)</f>
        <v>80</v>
      </c>
      <c r="DD61">
        <f>((7/15)*100)</f>
        <v>46.666666666666664</v>
      </c>
      <c r="DE61">
        <f>((7/15)*100)</f>
        <v>46.666666666666664</v>
      </c>
      <c r="DF61">
        <f>((12/15)*100)</f>
        <v>80</v>
      </c>
      <c r="DG61">
        <f>((6/15)*100)</f>
        <v>40</v>
      </c>
      <c r="DH61">
        <f>((6/15)*100)</f>
        <v>40</v>
      </c>
      <c r="DI61">
        <f>((7/14)*100)</f>
        <v>50</v>
      </c>
      <c r="DJ61">
        <f>((6/14)*100)</f>
        <v>42.857142857142854</v>
      </c>
      <c r="DK61">
        <f>((14/14)*100)</f>
        <v>100</v>
      </c>
      <c r="DL61">
        <f>((7/14)*100)</f>
        <v>50</v>
      </c>
      <c r="DM61">
        <f>((6/14)*100)</f>
        <v>42.857142857142854</v>
      </c>
      <c r="DN61">
        <f>((14/14)*100)</f>
        <v>100</v>
      </c>
      <c r="DP61">
        <f>((5/8)*100)</f>
        <v>62.5</v>
      </c>
      <c r="DQ61">
        <f>((1/8)*100)</f>
        <v>12.5</v>
      </c>
      <c r="DR61">
        <f>((1/8)*100)</f>
        <v>12.5</v>
      </c>
      <c r="DS61">
        <f>((5/8)*100)</f>
        <v>62.5</v>
      </c>
      <c r="DT61">
        <f t="shared" ref="DT61:DU63" si="30">((0/8)*100)</f>
        <v>0</v>
      </c>
      <c r="DU61">
        <f t="shared" si="30"/>
        <v>0</v>
      </c>
      <c r="DV61">
        <f>((1/9)*100)</f>
        <v>11.111111111111111</v>
      </c>
      <c r="DW61">
        <f>((0/9)*100)</f>
        <v>0</v>
      </c>
      <c r="DX61">
        <f>((9/9)*100)</f>
        <v>100</v>
      </c>
      <c r="DY61">
        <f>((1/9)*100)</f>
        <v>11.111111111111111</v>
      </c>
      <c r="DZ61">
        <f>((0/9)*100)</f>
        <v>0</v>
      </c>
      <c r="EA61">
        <f>((9/9)*100)</f>
        <v>100</v>
      </c>
    </row>
    <row r="62" spans="1:131" x14ac:dyDescent="0.25">
      <c r="A62">
        <v>125.90232300000001</v>
      </c>
      <c r="B62">
        <v>6.3367519999999997</v>
      </c>
      <c r="C62">
        <v>129.69273200000001</v>
      </c>
      <c r="D62">
        <v>8.2428349999999995</v>
      </c>
      <c r="E62">
        <v>125.75613600000001</v>
      </c>
      <c r="F62">
        <v>5.5555159999999999</v>
      </c>
      <c r="G62">
        <v>125.45675500000002</v>
      </c>
      <c r="H62">
        <v>8.8780929999999998</v>
      </c>
      <c r="K62">
        <f>(16/200)</f>
        <v>0.08</v>
      </c>
      <c r="L62">
        <f>(13/200)</f>
        <v>6.5000000000000002E-2</v>
      </c>
      <c r="M62">
        <f>(15/200)</f>
        <v>7.4999999999999997E-2</v>
      </c>
      <c r="N62">
        <f>(15/200)</f>
        <v>7.4999999999999997E-2</v>
      </c>
      <c r="P62">
        <f>(7/200)</f>
        <v>3.5000000000000003E-2</v>
      </c>
      <c r="Q62">
        <f>(8/200)</f>
        <v>0.04</v>
      </c>
      <c r="R62">
        <f>(8/200)</f>
        <v>0.04</v>
      </c>
      <c r="S62">
        <f>(8/200)</f>
        <v>0.04</v>
      </c>
      <c r="U62">
        <f>0.08+0.035</f>
        <v>0.115</v>
      </c>
      <c r="V62">
        <f>0.065+0.04</f>
        <v>0.10500000000000001</v>
      </c>
      <c r="W62">
        <f>0.075+0.04</f>
        <v>0.11499999999999999</v>
      </c>
      <c r="X62">
        <f>0.075+0.04</f>
        <v>0.11499999999999999</v>
      </c>
      <c r="Z62">
        <f>SQRT((ABS($A$63-$A$62)^2+(ABS($B$63-$B$62)^2)))</f>
        <v>30.264853312263867</v>
      </c>
      <c r="AA62">
        <f>SQRT((ABS($C$63-$C$62)^2+(ABS($D$63-$D$62)^2)))</f>
        <v>27.840448329494123</v>
      </c>
      <c r="AB62">
        <f>SQRT((ABS($E$63-$E$62)^2+(ABS($F$63-$F$62)^2)))</f>
        <v>31.074238639993034</v>
      </c>
      <c r="AC62">
        <f>SQRT((ABS($G$63-$G$62)^2+(ABS($H$63-$H$62)^2)))</f>
        <v>29.910480376699709</v>
      </c>
      <c r="AJ62">
        <f>1/0.115</f>
        <v>8.695652173913043</v>
      </c>
      <c r="AK62">
        <f>1/0.105</f>
        <v>9.5238095238095237</v>
      </c>
      <c r="AL62">
        <f>1/0.115</f>
        <v>8.695652173913043</v>
      </c>
      <c r="AM62">
        <f>1/0.115</f>
        <v>8.695652173913043</v>
      </c>
      <c r="AO62">
        <f t="shared" si="26"/>
        <v>263.17263749794665</v>
      </c>
      <c r="AP62">
        <f t="shared" si="27"/>
        <v>265.14712694756304</v>
      </c>
      <c r="AQ62">
        <f t="shared" si="28"/>
        <v>270.21077078254814</v>
      </c>
      <c r="AR62">
        <f t="shared" si="29"/>
        <v>260.0911337104323</v>
      </c>
      <c r="AV62">
        <f>((0.08/0.115)*100)</f>
        <v>69.565217391304344</v>
      </c>
      <c r="AW62">
        <f>((0.065/0.105)*100)</f>
        <v>61.904761904761905</v>
      </c>
      <c r="AX62">
        <f>((0.075/0.115)*100)</f>
        <v>65.217391304347814</v>
      </c>
      <c r="AY62">
        <f>((0.075/0.115)*100)</f>
        <v>65.217391304347814</v>
      </c>
      <c r="BA62">
        <f>((0.035/0.115)*100)</f>
        <v>30.434782608695656</v>
      </c>
      <c r="BB62">
        <f>((0.04/0.105)*100)</f>
        <v>38.095238095238102</v>
      </c>
      <c r="BC62">
        <f>((0.04/0.115)*100)</f>
        <v>34.782608695652172</v>
      </c>
      <c r="BD62">
        <f>((0.04/0.115)*100)</f>
        <v>34.782608695652172</v>
      </c>
      <c r="BF62">
        <f>ABS($B$62-$D$62)</f>
        <v>1.9060829999999997</v>
      </c>
      <c r="BG62">
        <f>ABS($F$62-$H$62)</f>
        <v>3.3225769999999999</v>
      </c>
      <c r="BL62">
        <f>SQRT((ABS($A$62-$E$62)^2+(ABS($B$62-$F$62)^2)))</f>
        <v>0.79479577670304646</v>
      </c>
      <c r="BM62">
        <f>SQRT((ABS($C$62-$G$62)^2+(ABS($D$62-$H$62)^2)))</f>
        <v>4.2833461068530205</v>
      </c>
      <c r="BO62">
        <f>SQRT((ABS($A$62-$G$62)^2+(ABS($B$62-$H$62)^2)))</f>
        <v>2.5801056026653244</v>
      </c>
      <c r="BP62">
        <f>SQRT((ABS($C$62-$E$62)^2+(ABS($D$62-$F$62)^2)))</f>
        <v>4.7663897737152121</v>
      </c>
      <c r="BR62">
        <f>DEGREES(ACOS((33.0521715401015^2+33.2216890417354^2-2.89874708043078^2)/(2*33.0521715401015*33.2216890417354)))</f>
        <v>5.0051409861316918</v>
      </c>
      <c r="BS62">
        <f>DEGREES(ACOS((6.49181128540541^2+18.7881729811922^2-13.5770533315398^2)/(2*6.49181128540541*18.7881729811922)))</f>
        <v>30.212725601896782</v>
      </c>
      <c r="BU62">
        <v>16</v>
      </c>
      <c r="BV62">
        <v>11</v>
      </c>
      <c r="BW62">
        <v>8</v>
      </c>
      <c r="BX62">
        <v>8</v>
      </c>
      <c r="BY62">
        <v>13</v>
      </c>
      <c r="BZ62">
        <v>11</v>
      </c>
      <c r="CA62">
        <v>5</v>
      </c>
      <c r="CB62">
        <v>5</v>
      </c>
      <c r="CC62">
        <v>15</v>
      </c>
      <c r="CD62">
        <v>8</v>
      </c>
      <c r="CE62">
        <v>7</v>
      </c>
      <c r="CF62">
        <v>15</v>
      </c>
      <c r="CG62">
        <v>15</v>
      </c>
      <c r="CH62">
        <v>8</v>
      </c>
      <c r="CI62">
        <v>7</v>
      </c>
      <c r="CJ62">
        <v>15</v>
      </c>
      <c r="CL62">
        <v>7</v>
      </c>
      <c r="CM62">
        <v>5</v>
      </c>
      <c r="CN62">
        <v>0</v>
      </c>
      <c r="CO62">
        <v>0</v>
      </c>
      <c r="CP62">
        <v>8</v>
      </c>
      <c r="CQ62">
        <v>5</v>
      </c>
      <c r="CR62">
        <v>0</v>
      </c>
      <c r="CS62">
        <v>0</v>
      </c>
      <c r="CT62">
        <v>8</v>
      </c>
      <c r="CU62">
        <v>0</v>
      </c>
      <c r="CV62">
        <v>0</v>
      </c>
      <c r="CW62">
        <v>8</v>
      </c>
      <c r="CX62">
        <v>8</v>
      </c>
      <c r="CY62">
        <v>0</v>
      </c>
      <c r="CZ62">
        <v>0</v>
      </c>
      <c r="DA62">
        <v>8</v>
      </c>
      <c r="DC62">
        <f>((11/16)*100)</f>
        <v>68.75</v>
      </c>
      <c r="DD62">
        <f>((8/16)*100)</f>
        <v>50</v>
      </c>
      <c r="DE62">
        <f>((8/16)*100)</f>
        <v>50</v>
      </c>
      <c r="DF62">
        <f>((11/13)*100)</f>
        <v>84.615384615384613</v>
      </c>
      <c r="DG62">
        <f>((5/13)*100)</f>
        <v>38.461538461538467</v>
      </c>
      <c r="DH62">
        <f>((5/13)*100)</f>
        <v>38.461538461538467</v>
      </c>
      <c r="DI62">
        <f>((8/15)*100)</f>
        <v>53.333333333333336</v>
      </c>
      <c r="DJ62">
        <f>((7/15)*100)</f>
        <v>46.666666666666664</v>
      </c>
      <c r="DK62">
        <f>((15/15)*100)</f>
        <v>100</v>
      </c>
      <c r="DL62">
        <f>((8/15)*100)</f>
        <v>53.333333333333336</v>
      </c>
      <c r="DM62">
        <f>((7/15)*100)</f>
        <v>46.666666666666664</v>
      </c>
      <c r="DN62">
        <f>((15/15)*100)</f>
        <v>100</v>
      </c>
      <c r="DP62">
        <f>((5/7)*100)</f>
        <v>71.428571428571431</v>
      </c>
      <c r="DQ62">
        <f>((0/7)*100)</f>
        <v>0</v>
      </c>
      <c r="DR62">
        <f>((0/7)*100)</f>
        <v>0</v>
      </c>
      <c r="DS62">
        <f>((5/8)*100)</f>
        <v>62.5</v>
      </c>
      <c r="DT62">
        <f t="shared" si="30"/>
        <v>0</v>
      </c>
      <c r="DU62">
        <f t="shared" si="30"/>
        <v>0</v>
      </c>
      <c r="DV62">
        <f>((0/8)*100)</f>
        <v>0</v>
      </c>
      <c r="DW62">
        <f>((0/8)*100)</f>
        <v>0</v>
      </c>
      <c r="DX62">
        <f>((8/8)*100)</f>
        <v>100</v>
      </c>
      <c r="DY62">
        <f>((0/8)*100)</f>
        <v>0</v>
      </c>
      <c r="DZ62">
        <f>((0/8)*100)</f>
        <v>0</v>
      </c>
      <c r="EA62">
        <f>((8/8)*100)</f>
        <v>100</v>
      </c>
    </row>
    <row r="63" spans="1:131" x14ac:dyDescent="0.25">
      <c r="A63">
        <v>95.682116000000008</v>
      </c>
      <c r="B63">
        <v>7.9800519999999997</v>
      </c>
      <c r="C63">
        <v>101.902888</v>
      </c>
      <c r="D63">
        <v>9.9206710000000005</v>
      </c>
      <c r="E63">
        <v>94.734230000000011</v>
      </c>
      <c r="F63">
        <v>7.3581960000000004</v>
      </c>
      <c r="G63">
        <v>95.624642000000009</v>
      </c>
      <c r="H63">
        <v>11.041855999999999</v>
      </c>
      <c r="K63">
        <f>(14/200)</f>
        <v>7.0000000000000007E-2</v>
      </c>
      <c r="L63">
        <f>(13/200)</f>
        <v>6.5000000000000002E-2</v>
      </c>
      <c r="M63">
        <f>(14/200)</f>
        <v>7.0000000000000007E-2</v>
      </c>
      <c r="N63">
        <f>(13/200)</f>
        <v>6.5000000000000002E-2</v>
      </c>
      <c r="P63">
        <f>(7/200)</f>
        <v>3.5000000000000003E-2</v>
      </c>
      <c r="Q63">
        <f>(8/200)</f>
        <v>0.04</v>
      </c>
      <c r="R63">
        <f>(9/200)</f>
        <v>4.4999999999999998E-2</v>
      </c>
      <c r="S63">
        <f>(9/200)</f>
        <v>4.4999999999999998E-2</v>
      </c>
      <c r="U63">
        <f>0.07+0.035</f>
        <v>0.10500000000000001</v>
      </c>
      <c r="V63">
        <f>0.065+0.04</f>
        <v>0.10500000000000001</v>
      </c>
      <c r="W63">
        <f>0.07+0.045</f>
        <v>0.115</v>
      </c>
      <c r="X63">
        <f>0.065+0.045</f>
        <v>0.11</v>
      </c>
      <c r="Z63">
        <f>SQRT((ABS($A$64-$A$63)^2+(ABS($B$64-$B$63)^2)))</f>
        <v>23.062733995621805</v>
      </c>
      <c r="AA63">
        <f>SQRT((ABS($C$64-$C$63)^2+(ABS($D$64-$D$63)^2)))</f>
        <v>24.000338523833364</v>
      </c>
      <c r="AB63">
        <f>SQRT((ABS($E$64-$E$63)^2+(ABS($F$64-$F$63)^2)))</f>
        <v>21.947850386275306</v>
      </c>
      <c r="AC63">
        <f>SQRT((ABS($G$64-$G$63)^2+(ABS($H$64-$H$63)^2)))</f>
        <v>21.102696216463546</v>
      </c>
      <c r="AJ63">
        <f>1/0.105</f>
        <v>9.5238095238095237</v>
      </c>
      <c r="AK63">
        <f>1/0.105</f>
        <v>9.5238095238095237</v>
      </c>
      <c r="AL63">
        <f>1/0.115</f>
        <v>8.695652173913043</v>
      </c>
      <c r="AM63">
        <f>1/0.11</f>
        <v>9.0909090909090917</v>
      </c>
      <c r="AO63">
        <f t="shared" si="26"/>
        <v>219.64508567258861</v>
      </c>
      <c r="AP63">
        <f t="shared" si="27"/>
        <v>228.57465260793677</v>
      </c>
      <c r="AQ63">
        <f t="shared" si="28"/>
        <v>190.85087292413309</v>
      </c>
      <c r="AR63">
        <f t="shared" si="29"/>
        <v>191.84269287694133</v>
      </c>
      <c r="AV63">
        <f>((0.07/0.105)*100)</f>
        <v>66.666666666666671</v>
      </c>
      <c r="AW63">
        <f>((0.065/0.105)*100)</f>
        <v>61.904761904761905</v>
      </c>
      <c r="AX63">
        <f>((0.07/0.115)*100)</f>
        <v>60.869565217391312</v>
      </c>
      <c r="AY63">
        <f>((0.065/0.11)*100)</f>
        <v>59.090909090909093</v>
      </c>
      <c r="BA63">
        <f>((0.035/0.105)*100)</f>
        <v>33.333333333333336</v>
      </c>
      <c r="BB63">
        <f>((0.04/0.105)*100)</f>
        <v>38.095238095238102</v>
      </c>
      <c r="BC63">
        <f>((0.045/0.115)*100)</f>
        <v>39.130434782608688</v>
      </c>
      <c r="BD63">
        <f>((0.045/0.11)*100)</f>
        <v>40.909090909090907</v>
      </c>
      <c r="BF63">
        <f>ABS($B$63-$D$63)</f>
        <v>1.9406190000000008</v>
      </c>
      <c r="BG63">
        <f>ABS($F$63-$H$63)</f>
        <v>3.6836599999999988</v>
      </c>
      <c r="BL63">
        <f>SQRT((ABS($A$63-$E$63)^2+(ABS($B$63-$F$63)^2)))</f>
        <v>1.133663421713867</v>
      </c>
      <c r="BM63">
        <f>SQRT((ABS($C$63-$G$63)^2+(ABS($D$63-$H$63)^2)))</f>
        <v>6.3775723156026185</v>
      </c>
      <c r="BO63">
        <f>SQRT((ABS($A$63-$G$63)^2+(ABS($B$63-$H$63)^2)))</f>
        <v>3.0623433829490772</v>
      </c>
      <c r="BP63">
        <f>SQRT((ABS($C$63-$E$63)^2+(ABS($D$63-$F$63)^2)))</f>
        <v>7.6128795896552122</v>
      </c>
      <c r="BR63">
        <f>DEGREES(ACOS((30.7158522670623^2+30.0404997627265^2-3.32823072036811^2)/(2*30.7158522670623*30.0404997627265)))</f>
        <v>6.1500602225964576</v>
      </c>
      <c r="BS63">
        <f>DEGREES(ACOS((5.99701799913166^2+19.5867076218211^2-14.1268655564944^2)/(2*5.99701799913166*19.5867076218211)))</f>
        <v>20.507982465327409</v>
      </c>
      <c r="BU63">
        <v>14</v>
      </c>
      <c r="BV63">
        <v>9</v>
      </c>
      <c r="BW63">
        <v>5</v>
      </c>
      <c r="BX63">
        <v>5</v>
      </c>
      <c r="BY63">
        <v>13</v>
      </c>
      <c r="BZ63">
        <v>9</v>
      </c>
      <c r="CA63">
        <v>4</v>
      </c>
      <c r="CB63">
        <v>4</v>
      </c>
      <c r="CC63">
        <v>14</v>
      </c>
      <c r="CD63">
        <v>5</v>
      </c>
      <c r="CE63">
        <v>5</v>
      </c>
      <c r="CF63">
        <v>13</v>
      </c>
      <c r="CG63">
        <v>13</v>
      </c>
      <c r="CH63">
        <v>5</v>
      </c>
      <c r="CI63">
        <v>4</v>
      </c>
      <c r="CJ63">
        <v>13</v>
      </c>
      <c r="CL63">
        <v>7</v>
      </c>
      <c r="CM63">
        <v>3</v>
      </c>
      <c r="CN63">
        <v>0</v>
      </c>
      <c r="CO63">
        <v>0</v>
      </c>
      <c r="CP63">
        <v>8</v>
      </c>
      <c r="CQ63">
        <v>3</v>
      </c>
      <c r="CR63">
        <v>0</v>
      </c>
      <c r="CS63">
        <v>0</v>
      </c>
      <c r="CT63">
        <v>9</v>
      </c>
      <c r="CU63">
        <v>0</v>
      </c>
      <c r="CV63">
        <v>0</v>
      </c>
      <c r="CW63">
        <v>9</v>
      </c>
      <c r="CX63">
        <v>9</v>
      </c>
      <c r="CY63">
        <v>0</v>
      </c>
      <c r="CZ63">
        <v>0</v>
      </c>
      <c r="DA63">
        <v>9</v>
      </c>
      <c r="DC63">
        <f>((9/14)*100)</f>
        <v>64.285714285714292</v>
      </c>
      <c r="DD63">
        <f>((5/14)*100)</f>
        <v>35.714285714285715</v>
      </c>
      <c r="DE63">
        <f>((5/14)*100)</f>
        <v>35.714285714285715</v>
      </c>
      <c r="DF63">
        <f>((9/13)*100)</f>
        <v>69.230769230769226</v>
      </c>
      <c r="DG63">
        <f>((4/13)*100)</f>
        <v>30.76923076923077</v>
      </c>
      <c r="DH63">
        <f>((4/13)*100)</f>
        <v>30.76923076923077</v>
      </c>
      <c r="DI63">
        <f>((5/14)*100)</f>
        <v>35.714285714285715</v>
      </c>
      <c r="DJ63">
        <f>((5/14)*100)</f>
        <v>35.714285714285715</v>
      </c>
      <c r="DK63">
        <f>((13/14)*100)</f>
        <v>92.857142857142861</v>
      </c>
      <c r="DL63">
        <f>((5/13)*100)</f>
        <v>38.461538461538467</v>
      </c>
      <c r="DM63">
        <f>((4/13)*100)</f>
        <v>30.76923076923077</v>
      </c>
      <c r="DN63">
        <f>((13/13)*100)</f>
        <v>100</v>
      </c>
      <c r="DP63">
        <f>((3/7)*100)</f>
        <v>42.857142857142854</v>
      </c>
      <c r="DQ63">
        <f>((0/7)*100)</f>
        <v>0</v>
      </c>
      <c r="DR63">
        <f>((0/7)*100)</f>
        <v>0</v>
      </c>
      <c r="DS63">
        <f>((3/8)*100)</f>
        <v>37.5</v>
      </c>
      <c r="DT63">
        <f t="shared" si="30"/>
        <v>0</v>
      </c>
      <c r="DU63">
        <f t="shared" si="30"/>
        <v>0</v>
      </c>
      <c r="DV63">
        <f>((0/9)*100)</f>
        <v>0</v>
      </c>
      <c r="DW63">
        <f>((0/9)*100)</f>
        <v>0</v>
      </c>
      <c r="DX63">
        <f>((9/9)*100)</f>
        <v>100</v>
      </c>
      <c r="DY63">
        <f>((0/9)*100)</f>
        <v>0</v>
      </c>
      <c r="DZ63">
        <f>((0/9)*100)</f>
        <v>0</v>
      </c>
      <c r="EA63">
        <f>((9/9)*100)</f>
        <v>100</v>
      </c>
    </row>
    <row r="64" spans="1:131" x14ac:dyDescent="0.25">
      <c r="A64">
        <v>72.619827000000015</v>
      </c>
      <c r="B64">
        <v>7.8367849999999999</v>
      </c>
      <c r="C64">
        <v>77.933146000000008</v>
      </c>
      <c r="D64">
        <v>11.132165000000001</v>
      </c>
      <c r="E64">
        <v>72.81371200000001</v>
      </c>
      <c r="F64">
        <v>8.4531969999999994</v>
      </c>
      <c r="G64">
        <v>74.526135000000011</v>
      </c>
      <c r="H64">
        <v>11.46232</v>
      </c>
      <c r="K64">
        <f>(15/200)</f>
        <v>7.4999999999999997E-2</v>
      </c>
      <c r="L64">
        <f>(13/200)</f>
        <v>6.5000000000000002E-2</v>
      </c>
      <c r="M64">
        <f>(15/200)</f>
        <v>7.4999999999999997E-2</v>
      </c>
      <c r="N64">
        <f>(15/200)</f>
        <v>7.4999999999999997E-2</v>
      </c>
      <c r="P64">
        <f>(9/200)</f>
        <v>4.4999999999999998E-2</v>
      </c>
      <c r="Q64">
        <f>(9/200)</f>
        <v>4.4999999999999998E-2</v>
      </c>
      <c r="R64">
        <f>(10/200)</f>
        <v>0.05</v>
      </c>
      <c r="S64">
        <f>(10/200)</f>
        <v>0.05</v>
      </c>
      <c r="U64">
        <f>0.075+0.045</f>
        <v>0.12</v>
      </c>
      <c r="V64">
        <f>0.065+0.045</f>
        <v>0.11</v>
      </c>
      <c r="W64">
        <f>0.075+0.05</f>
        <v>0.125</v>
      </c>
      <c r="X64">
        <f>0.075+0.05</f>
        <v>0.125</v>
      </c>
      <c r="Z64">
        <f>SQRT((ABS($A$65-$A$64)^2+(ABS($B$65-$B$64)^2)))</f>
        <v>22.293147715357296</v>
      </c>
      <c r="AA64">
        <f>SQRT((ABS($C$65-$C$64)^2+(ABS($D$65-$D$64)^2)))</f>
        <v>21.566789534691264</v>
      </c>
      <c r="AB64">
        <f>SQRT((ABS($E$65-$E$64)^2+(ABS($F$65-$F$64)^2)))</f>
        <v>23.39174103398755</v>
      </c>
      <c r="AC64">
        <f>SQRT((ABS($G$65-$G$64)^2+(ABS($H$65-$H$64)^2)))</f>
        <v>23.264998870553551</v>
      </c>
      <c r="AJ64">
        <f>1/0.12</f>
        <v>8.3333333333333339</v>
      </c>
      <c r="AK64">
        <f>1/0.11</f>
        <v>9.0909090909090917</v>
      </c>
      <c r="AL64">
        <f>1/0.125</f>
        <v>8</v>
      </c>
      <c r="AM64">
        <f>1/0.125</f>
        <v>8</v>
      </c>
      <c r="AO64">
        <f t="shared" si="26"/>
        <v>185.7762309613108</v>
      </c>
      <c r="AP64">
        <f t="shared" si="27"/>
        <v>196.06172304264786</v>
      </c>
      <c r="AQ64">
        <f t="shared" si="28"/>
        <v>187.1339282719004</v>
      </c>
      <c r="AR64">
        <f t="shared" si="29"/>
        <v>186.11999096442841</v>
      </c>
      <c r="AV64">
        <f>((0.075/0.12)*100)</f>
        <v>62.5</v>
      </c>
      <c r="AW64">
        <f>((0.065/0.11)*100)</f>
        <v>59.090909090909093</v>
      </c>
      <c r="AX64">
        <f>((0.075/0.125)*100)</f>
        <v>60</v>
      </c>
      <c r="AY64">
        <f>((0.075/0.125)*100)</f>
        <v>60</v>
      </c>
      <c r="BA64">
        <f>((0.045/0.12)*100)</f>
        <v>37.5</v>
      </c>
      <c r="BB64">
        <f>((0.045/0.11)*100)</f>
        <v>40.909090909090907</v>
      </c>
      <c r="BC64">
        <f>((0.05/0.125)*100)</f>
        <v>40</v>
      </c>
      <c r="BD64">
        <f>((0.05/0.125)*100)</f>
        <v>40</v>
      </c>
      <c r="BF64">
        <f>ABS($B$64-$D$64)</f>
        <v>3.2953800000000006</v>
      </c>
      <c r="BG64">
        <f>ABS($F$64-$H$64)</f>
        <v>3.0091230000000007</v>
      </c>
      <c r="BL64">
        <f>SQRT((ABS($A$64-$E$64)^2+(ABS($B$64-$F$64)^2)))</f>
        <v>0.64618507176272433</v>
      </c>
      <c r="BM64">
        <f>SQRT((ABS($C$64-$G$64)^2+(ABS($D$64-$H$64)^2)))</f>
        <v>3.4229703881491553</v>
      </c>
      <c r="BO64">
        <f>SQRT((ABS($A$64-$G$64)^2+(ABS($B$64-$H$64)^2)))</f>
        <v>4.0961584719208535</v>
      </c>
      <c r="BP64">
        <f>SQRT((ABS($C$64-$E$64)^2+(ABS($D$64-$F$64)^2)))</f>
        <v>5.7780164438481822</v>
      </c>
      <c r="BR64">
        <f>DEGREES(ACOS((25.9891328407255^2+26.0934599596277^2-3.1297567117209^2)/(2*25.9891328407255*26.0934599596277)))</f>
        <v>6.8863881731277017</v>
      </c>
      <c r="BS64">
        <f>DEGREES(ACOS((5.49363705022318^2+28.3530836642313^2-24.2258751760114^2)/(2*5.49363705022318*28.3530836642313)))</f>
        <v>37.488977174401867</v>
      </c>
      <c r="BU64">
        <v>15</v>
      </c>
      <c r="BV64">
        <v>8</v>
      </c>
      <c r="BW64">
        <v>5</v>
      </c>
      <c r="BX64">
        <v>6</v>
      </c>
      <c r="BY64">
        <v>13</v>
      </c>
      <c r="BZ64">
        <v>8</v>
      </c>
      <c r="CA64">
        <v>5</v>
      </c>
      <c r="CB64">
        <v>4</v>
      </c>
      <c r="CC64">
        <v>15</v>
      </c>
      <c r="CD64">
        <v>5</v>
      </c>
      <c r="CE64">
        <v>6</v>
      </c>
      <c r="CF64">
        <v>14</v>
      </c>
      <c r="CG64">
        <v>15</v>
      </c>
      <c r="CH64">
        <v>6</v>
      </c>
      <c r="CI64">
        <v>5</v>
      </c>
      <c r="CJ64">
        <v>14</v>
      </c>
      <c r="CL64">
        <v>9</v>
      </c>
      <c r="CM64">
        <v>4</v>
      </c>
      <c r="CN64">
        <v>0</v>
      </c>
      <c r="CO64">
        <v>1</v>
      </c>
      <c r="CP64">
        <v>9</v>
      </c>
      <c r="CQ64">
        <v>4</v>
      </c>
      <c r="CR64">
        <v>0</v>
      </c>
      <c r="CS64">
        <v>0</v>
      </c>
      <c r="CT64">
        <v>10</v>
      </c>
      <c r="CU64">
        <v>0</v>
      </c>
      <c r="CV64">
        <v>2</v>
      </c>
      <c r="CW64">
        <v>9</v>
      </c>
      <c r="CX64">
        <v>10</v>
      </c>
      <c r="CY64">
        <v>1</v>
      </c>
      <c r="CZ64">
        <v>1</v>
      </c>
      <c r="DA64">
        <v>9</v>
      </c>
      <c r="DC64">
        <f>((8/15)*100)</f>
        <v>53.333333333333336</v>
      </c>
      <c r="DD64">
        <f>((5/15)*100)</f>
        <v>33.333333333333329</v>
      </c>
      <c r="DE64">
        <f>((6/15)*100)</f>
        <v>40</v>
      </c>
      <c r="DF64">
        <f>((8/13)*100)</f>
        <v>61.53846153846154</v>
      </c>
      <c r="DG64">
        <f>((5/13)*100)</f>
        <v>38.461538461538467</v>
      </c>
      <c r="DH64">
        <f>((4/13)*100)</f>
        <v>30.76923076923077</v>
      </c>
      <c r="DI64">
        <f>((5/15)*100)</f>
        <v>33.333333333333329</v>
      </c>
      <c r="DJ64">
        <f>((6/15)*100)</f>
        <v>40</v>
      </c>
      <c r="DK64">
        <f>((14/15)*100)</f>
        <v>93.333333333333329</v>
      </c>
      <c r="DL64">
        <f>((6/15)*100)</f>
        <v>40</v>
      </c>
      <c r="DM64">
        <f>((5/15)*100)</f>
        <v>33.333333333333329</v>
      </c>
      <c r="DN64">
        <f>((14/15)*100)</f>
        <v>93.333333333333329</v>
      </c>
      <c r="DP64">
        <f>((4/9)*100)</f>
        <v>44.444444444444443</v>
      </c>
      <c r="DQ64">
        <f>((0/9)*100)</f>
        <v>0</v>
      </c>
      <c r="DR64">
        <f>((1/9)*100)</f>
        <v>11.111111111111111</v>
      </c>
      <c r="DS64">
        <f>((4/9)*100)</f>
        <v>44.444444444444443</v>
      </c>
      <c r="DT64">
        <f>((0/9)*100)</f>
        <v>0</v>
      </c>
      <c r="DU64">
        <f>((0/9)*100)</f>
        <v>0</v>
      </c>
      <c r="DV64">
        <f>((0/10)*100)</f>
        <v>0</v>
      </c>
      <c r="DW64">
        <f>((2/10)*100)</f>
        <v>20</v>
      </c>
      <c r="DX64">
        <f>((9/10)*100)</f>
        <v>90</v>
      </c>
      <c r="DY64">
        <f>((1/10)*100)</f>
        <v>10</v>
      </c>
      <c r="DZ64">
        <f>((1/10)*100)</f>
        <v>10</v>
      </c>
      <c r="EA64">
        <f>((9/10)*100)</f>
        <v>90</v>
      </c>
    </row>
    <row r="65" spans="1:131" x14ac:dyDescent="0.25">
      <c r="A65">
        <v>50.327415000000009</v>
      </c>
      <c r="B65">
        <v>8.0178989999999999</v>
      </c>
      <c r="C65">
        <v>56.387608000000014</v>
      </c>
      <c r="D65">
        <v>10.17498</v>
      </c>
      <c r="E65">
        <v>49.454601000000011</v>
      </c>
      <c r="F65">
        <v>7.2180929999999996</v>
      </c>
      <c r="G65">
        <v>51.276192000000009</v>
      </c>
      <c r="H65">
        <v>10.625467</v>
      </c>
      <c r="K65">
        <f>(15/200)</f>
        <v>7.4999999999999997E-2</v>
      </c>
      <c r="L65">
        <f>(13/200)</f>
        <v>6.5000000000000002E-2</v>
      </c>
      <c r="P65">
        <f>(10/200)</f>
        <v>0.05</v>
      </c>
      <c r="Q65">
        <f>(11/200)</f>
        <v>5.5E-2</v>
      </c>
      <c r="R65">
        <f>(12/200)</f>
        <v>0.06</v>
      </c>
      <c r="S65">
        <f>(11/200)</f>
        <v>5.5E-2</v>
      </c>
      <c r="U65">
        <f>0.075+0.05</f>
        <v>0.125</v>
      </c>
      <c r="V65">
        <f>0.065+0.055</f>
        <v>0.12</v>
      </c>
      <c r="Z65">
        <f>SQRT((ABS($A$66-$A$65)^2+(ABS($B$66-$B$65)^2)))</f>
        <v>21.370016888590285</v>
      </c>
      <c r="AA65">
        <f>SQRT((ABS($C$66-$C$65)^2+(ABS($D$66-$D$65)^2)))</f>
        <v>21.994592180200296</v>
      </c>
      <c r="AJ65">
        <f>1/0.125</f>
        <v>8</v>
      </c>
      <c r="AK65">
        <f>1/0.12</f>
        <v>8.3333333333333339</v>
      </c>
      <c r="AO65">
        <f t="shared" si="26"/>
        <v>170.96013510872228</v>
      </c>
      <c r="AP65">
        <f t="shared" si="27"/>
        <v>183.2882681683358</v>
      </c>
      <c r="AV65">
        <f>((0.075/0.125)*100)</f>
        <v>60</v>
      </c>
      <c r="AW65">
        <f>((0.065/0.12)*100)</f>
        <v>54.166666666666671</v>
      </c>
      <c r="BA65">
        <f>((0.05/0.125)*100)</f>
        <v>40</v>
      </c>
      <c r="BB65">
        <f>((0.055/0.12)*100)</f>
        <v>45.833333333333336</v>
      </c>
      <c r="BF65">
        <f>ABS($B$65-$D$65)</f>
        <v>2.1570809999999998</v>
      </c>
      <c r="BG65">
        <f>ABS($F$65-$H$65)</f>
        <v>3.4073740000000008</v>
      </c>
      <c r="BI65">
        <v>2.9385565000000002</v>
      </c>
      <c r="BJ65">
        <v>2.8350804999999992</v>
      </c>
      <c r="BL65">
        <f>SQRT((ABS($A$65-$E$65)^2+(ABS($B$65-$F$65)^2)))</f>
        <v>1.183847083128559</v>
      </c>
      <c r="BM65">
        <f>SQRT((ABS($C$65-$G$65)^2+(ABS($D$65-$H$65)^2)))</f>
        <v>5.1312290985908096</v>
      </c>
      <c r="BO65">
        <f>SQRT((ABS($A$65-$G$65)^2+(ABS($B$65-$H$65)^2)))</f>
        <v>2.7748132676547805</v>
      </c>
      <c r="BP65">
        <f>SQRT((ABS($C$65-$E$65)^2+(ABS($D$65-$F$65)^2)))</f>
        <v>7.5372254041403091</v>
      </c>
      <c r="BS65">
        <f>DEGREES(ACOS((3.79807647834242^2+23.6490911188577^2-22.3175632070372^2)/(2*3.79807647834242*23.6490911188577)))</f>
        <v>65.101580622943658</v>
      </c>
      <c r="BU65">
        <v>15</v>
      </c>
      <c r="BV65">
        <v>7</v>
      </c>
      <c r="BW65">
        <v>3</v>
      </c>
      <c r="BX65">
        <v>5</v>
      </c>
      <c r="BY65">
        <v>13</v>
      </c>
      <c r="BZ65">
        <v>7</v>
      </c>
      <c r="CA65">
        <v>6</v>
      </c>
      <c r="CB65">
        <v>5</v>
      </c>
      <c r="CL65">
        <v>10</v>
      </c>
      <c r="CM65">
        <v>4</v>
      </c>
      <c r="CN65">
        <v>0</v>
      </c>
      <c r="CO65">
        <v>1</v>
      </c>
      <c r="CP65">
        <v>11</v>
      </c>
      <c r="CQ65">
        <v>4</v>
      </c>
      <c r="CR65">
        <v>2</v>
      </c>
      <c r="CS65">
        <v>1</v>
      </c>
      <c r="CT65">
        <v>12</v>
      </c>
      <c r="CU65">
        <v>0</v>
      </c>
      <c r="CV65">
        <v>5</v>
      </c>
      <c r="CW65">
        <v>10</v>
      </c>
      <c r="CX65">
        <v>11</v>
      </c>
      <c r="CY65">
        <v>1</v>
      </c>
      <c r="CZ65">
        <v>3</v>
      </c>
      <c r="DA65">
        <v>10</v>
      </c>
      <c r="DC65">
        <f>((7/15)*100)</f>
        <v>46.666666666666664</v>
      </c>
      <c r="DD65">
        <f>((3/15)*100)</f>
        <v>20</v>
      </c>
      <c r="DE65">
        <f>((5/15)*100)</f>
        <v>33.333333333333329</v>
      </c>
      <c r="DF65">
        <f>((7/13)*100)</f>
        <v>53.846153846153847</v>
      </c>
      <c r="DG65">
        <f>((6/13)*100)</f>
        <v>46.153846153846153</v>
      </c>
      <c r="DH65">
        <f>((5/13)*100)</f>
        <v>38.461538461538467</v>
      </c>
      <c r="DP65">
        <f>((4/10)*100)</f>
        <v>40</v>
      </c>
      <c r="DQ65">
        <f>((0/10)*100)</f>
        <v>0</v>
      </c>
      <c r="DR65">
        <f>((1/10)*100)</f>
        <v>10</v>
      </c>
      <c r="DS65">
        <f>((4/11)*100)</f>
        <v>36.363636363636367</v>
      </c>
      <c r="DT65">
        <f>((2/11)*100)</f>
        <v>18.181818181818183</v>
      </c>
      <c r="DU65">
        <f>((1/11)*100)</f>
        <v>9.0909090909090917</v>
      </c>
      <c r="DV65">
        <f>((0/12)*100)</f>
        <v>0</v>
      </c>
      <c r="DW65">
        <f>((5/12)*100)</f>
        <v>41.666666666666671</v>
      </c>
      <c r="DX65">
        <f>((10/12)*100)</f>
        <v>83.333333333333343</v>
      </c>
      <c r="DY65">
        <f>((1/11)*100)</f>
        <v>9.0909090909090917</v>
      </c>
      <c r="DZ65">
        <f>((3/11)*100)</f>
        <v>27.27272727272727</v>
      </c>
      <c r="EA65">
        <f>((10/11)*100)</f>
        <v>90.909090909090907</v>
      </c>
    </row>
    <row r="66" spans="1:131" x14ac:dyDescent="0.25">
      <c r="A66">
        <v>28.974190000000007</v>
      </c>
      <c r="B66">
        <v>7.1709019999999999</v>
      </c>
      <c r="C66">
        <v>34.397020000000012</v>
      </c>
      <c r="D66">
        <v>9.7553079999999994</v>
      </c>
      <c r="Q66">
        <f>(13/200)</f>
        <v>6.5000000000000002E-2</v>
      </c>
      <c r="BF66">
        <f>ABS($B$66-$D$66)</f>
        <v>2.5844059999999995</v>
      </c>
      <c r="BS66">
        <f>DEGREES(ACOS((39.8851285651178^2+40.12695722781^2-3.64075999454729^2)/(2*39.8851285651178*40.12695722781)))</f>
        <v>5.2045145362340453</v>
      </c>
      <c r="CP66">
        <v>13</v>
      </c>
      <c r="CQ66">
        <v>5</v>
      </c>
      <c r="CR66">
        <v>5</v>
      </c>
      <c r="CS66">
        <v>3</v>
      </c>
      <c r="DS66">
        <f>((5/13)*100)</f>
        <v>38.461538461538467</v>
      </c>
      <c r="DT66">
        <f>((5/13)*100)</f>
        <v>38.461538461538467</v>
      </c>
      <c r="DU66">
        <f>((3/13)*100)</f>
        <v>23.076923076923077</v>
      </c>
    </row>
    <row r="67" spans="1:131" x14ac:dyDescent="0.25">
      <c r="A67" t="s">
        <v>22</v>
      </c>
      <c r="B67" t="s">
        <v>22</v>
      </c>
      <c r="C67" t="s">
        <v>22</v>
      </c>
      <c r="D67" t="s">
        <v>22</v>
      </c>
      <c r="E67" t="s">
        <v>22</v>
      </c>
      <c r="F67" t="s">
        <v>22</v>
      </c>
      <c r="G67" t="s">
        <v>22</v>
      </c>
      <c r="H67" t="s">
        <v>22</v>
      </c>
      <c r="BR67">
        <f>DEGREES(ACOS((13.5770533315398^2+18.5224479988394^2-5.99701799913166^2)/(2*13.5770533315398*18.5224479988394)))</f>
        <v>12.279730844254425</v>
      </c>
      <c r="BS67">
        <f>DEGREES(ACOS((30.1569166065874^2+29.7504896081979^2-3.69252649363021^2)/(2*30.1569166065874*29.7504896081979)))</f>
        <v>7.0247521044014096</v>
      </c>
    </row>
    <row r="68" spans="1:131" x14ac:dyDescent="0.25">
      <c r="A68">
        <v>72.493042000000003</v>
      </c>
      <c r="B68">
        <v>8.139742</v>
      </c>
      <c r="C68">
        <v>81.964382999999998</v>
      </c>
      <c r="D68">
        <v>6.671392</v>
      </c>
      <c r="E68">
        <v>72.658094000000006</v>
      </c>
      <c r="F68">
        <v>8.4189179999999997</v>
      </c>
      <c r="G68">
        <v>62.891453000000013</v>
      </c>
      <c r="H68">
        <v>5.0956530000000004</v>
      </c>
      <c r="K68">
        <f>(16/200)</f>
        <v>0.08</v>
      </c>
      <c r="L68">
        <f>(18/200)</f>
        <v>0.09</v>
      </c>
      <c r="M68">
        <f>(14/200)</f>
        <v>7.0000000000000007E-2</v>
      </c>
      <c r="N68">
        <f>(17/200)</f>
        <v>8.5000000000000006E-2</v>
      </c>
      <c r="P68">
        <f>(12/200)</f>
        <v>0.06</v>
      </c>
      <c r="Q68">
        <f>(10/200)</f>
        <v>0.05</v>
      </c>
      <c r="R68">
        <f>(9/200)</f>
        <v>4.4999999999999998E-2</v>
      </c>
      <c r="S68">
        <f>(11/200)</f>
        <v>5.5E-2</v>
      </c>
      <c r="U68">
        <f>0.08+0.06</f>
        <v>0.14000000000000001</v>
      </c>
      <c r="V68">
        <f>0.09+0.05</f>
        <v>0.14000000000000001</v>
      </c>
      <c r="W68">
        <f>0.07+0.045</f>
        <v>0.115</v>
      </c>
      <c r="X68">
        <f>0.085+0.055</f>
        <v>0.14000000000000001</v>
      </c>
      <c r="Z68">
        <f>SQRT((ABS($A$69-$A$68)^2+(ABS($B$69-$B$68)^2)))</f>
        <v>20.041600166911849</v>
      </c>
      <c r="AA68">
        <f>SQRT((ABS($C$69-$C$68)^2+(ABS($D$69-$D$68)^2)))</f>
        <v>26.32718712755776</v>
      </c>
      <c r="AB68">
        <f>SQRT((ABS($E$69-$E$68)^2+(ABS($F$69-$F$68)^2)))</f>
        <v>18.799601880855089</v>
      </c>
      <c r="AC68">
        <f>SQRT((ABS($G$69-$G$68)^2+(ABS($H$69-$H$68)^2)))</f>
        <v>21.245158376508861</v>
      </c>
      <c r="AJ68">
        <f>1/0.14</f>
        <v>7.1428571428571423</v>
      </c>
      <c r="AK68">
        <f>1/0.14</f>
        <v>7.1428571428571423</v>
      </c>
      <c r="AL68">
        <f>1/0.115</f>
        <v>8.695652173913043</v>
      </c>
      <c r="AM68">
        <f>1/0.14</f>
        <v>7.1428571428571423</v>
      </c>
      <c r="AO68">
        <f t="shared" ref="AO68:AO75" si="31">$Z68/$U68</f>
        <v>143.15428690651319</v>
      </c>
      <c r="AP68">
        <f t="shared" ref="AP68:AP74" si="32">$AA68/$V68</f>
        <v>188.05133662541255</v>
      </c>
      <c r="AQ68">
        <f t="shared" ref="AQ68:AQ74" si="33">$AB68/$W68</f>
        <v>163.47479896395728</v>
      </c>
      <c r="AR68">
        <f t="shared" ref="AR68:AR74" si="34">$AC68/$X68</f>
        <v>151.75113126077756</v>
      </c>
      <c r="AV68">
        <f>((0.08/0.14)*100)</f>
        <v>57.142857142857139</v>
      </c>
      <c r="AW68">
        <f>((0.09/0.14)*100)</f>
        <v>64.285714285714278</v>
      </c>
      <c r="AX68">
        <f>((0.07/0.115)*100)</f>
        <v>60.869565217391312</v>
      </c>
      <c r="AY68">
        <f>((0.085/0.14)*100)</f>
        <v>60.714285714285708</v>
      </c>
      <c r="BA68">
        <f>((0.06/0.14)*100)</f>
        <v>42.857142857142847</v>
      </c>
      <c r="BB68">
        <f>((0.05/0.14)*100)</f>
        <v>35.714285714285715</v>
      </c>
      <c r="BC68">
        <f>((0.045/0.115)*100)</f>
        <v>39.130434782608688</v>
      </c>
      <c r="BD68">
        <f>((0.055/0.14)*100)</f>
        <v>39.285714285714285</v>
      </c>
      <c r="BF68">
        <f>ABS($B$68-$D$68)</f>
        <v>1.46835</v>
      </c>
      <c r="BG68">
        <f>ABS($F$68-$H$68)</f>
        <v>3.3232649999999992</v>
      </c>
      <c r="BL68">
        <f>SQRT((ABS($A$68-$E$68)^2+(ABS($B$68-$F$68)^2)))</f>
        <v>0.32431682299874726</v>
      </c>
      <c r="BM68">
        <f>SQRT((ABS($C$68-$G$69)^2+(ABS($D$68-$H$69)^2)))</f>
        <v>2.1735556854872677</v>
      </c>
      <c r="BO68">
        <f>SQRT((ABS($A$68-$G$68)^2+(ABS($B$68-$H$68)^2)))</f>
        <v>10.072586021714672</v>
      </c>
      <c r="BP68">
        <f>SQRT((ABS($C$68-$E$69)^2+(ABS($D$68-$F$69)^2)))</f>
        <v>9.7559232202075687</v>
      </c>
      <c r="BR68">
        <f>DEGREES(ACOS((14.1268655564944^2+18.6687668782048^2-5.49363705022318^2)/(2*14.1268655564944*18.6687668782048)))</f>
        <v>10.92013391284376</v>
      </c>
      <c r="BS68">
        <f>DEGREES(ACOS((28.1078986227961^2+27.6112001380197^2-3.27870222753851^2)/(2*28.1078986227961*27.6112001380197)))</f>
        <v>6.6691637727592221</v>
      </c>
      <c r="BU68">
        <v>16</v>
      </c>
      <c r="BV68">
        <v>6</v>
      </c>
      <c r="BW68">
        <v>7</v>
      </c>
      <c r="BX68">
        <v>15</v>
      </c>
      <c r="BY68">
        <v>18</v>
      </c>
      <c r="BZ68">
        <v>9</v>
      </c>
      <c r="CA68">
        <v>12</v>
      </c>
      <c r="CB68">
        <v>8</v>
      </c>
      <c r="CC68">
        <v>14</v>
      </c>
      <c r="CD68">
        <v>5</v>
      </c>
      <c r="CE68">
        <v>12</v>
      </c>
      <c r="CF68">
        <v>7</v>
      </c>
      <c r="CG68">
        <v>17</v>
      </c>
      <c r="CH68">
        <v>15</v>
      </c>
      <c r="CI68">
        <v>7</v>
      </c>
      <c r="CJ68">
        <v>8</v>
      </c>
      <c r="CL68">
        <v>12</v>
      </c>
      <c r="CM68">
        <v>0</v>
      </c>
      <c r="CN68">
        <v>0</v>
      </c>
      <c r="CO68">
        <v>10</v>
      </c>
      <c r="CP68">
        <v>10</v>
      </c>
      <c r="CQ68">
        <v>0</v>
      </c>
      <c r="CR68">
        <v>8</v>
      </c>
      <c r="CS68">
        <v>0</v>
      </c>
      <c r="CT68">
        <v>9</v>
      </c>
      <c r="CU68">
        <v>0</v>
      </c>
      <c r="CV68">
        <v>8</v>
      </c>
      <c r="CW68">
        <v>0</v>
      </c>
      <c r="CX68">
        <v>11</v>
      </c>
      <c r="CY68">
        <v>10</v>
      </c>
      <c r="CZ68">
        <v>0</v>
      </c>
      <c r="DA68">
        <v>0</v>
      </c>
      <c r="DC68">
        <f>((6/16)*100)</f>
        <v>37.5</v>
      </c>
      <c r="DD68">
        <f>((7/16)*100)</f>
        <v>43.75</v>
      </c>
      <c r="DE68">
        <f>((15/16)*100)</f>
        <v>93.75</v>
      </c>
      <c r="DF68">
        <f>((9/18)*100)</f>
        <v>50</v>
      </c>
      <c r="DG68">
        <f>((12/18)*100)</f>
        <v>66.666666666666657</v>
      </c>
      <c r="DH68">
        <f>((8/18)*100)</f>
        <v>44.444444444444443</v>
      </c>
      <c r="DI68">
        <f>((5/14)*100)</f>
        <v>35.714285714285715</v>
      </c>
      <c r="DJ68">
        <f>((12/14)*100)</f>
        <v>85.714285714285708</v>
      </c>
      <c r="DK68">
        <f>((7/14)*100)</f>
        <v>50</v>
      </c>
      <c r="DL68">
        <f>((15/17)*100)</f>
        <v>88.235294117647058</v>
      </c>
      <c r="DM68">
        <f>((7/17)*100)</f>
        <v>41.17647058823529</v>
      </c>
      <c r="DN68">
        <f>((8/17)*100)</f>
        <v>47.058823529411761</v>
      </c>
      <c r="DP68">
        <f>((0/12)*100)</f>
        <v>0</v>
      </c>
      <c r="DQ68">
        <f>((0/12)*100)</f>
        <v>0</v>
      </c>
      <c r="DR68">
        <f>((10/12)*100)</f>
        <v>83.333333333333343</v>
      </c>
      <c r="DS68">
        <f>((0/10)*100)</f>
        <v>0</v>
      </c>
      <c r="DT68">
        <f>((8/10)*100)</f>
        <v>80</v>
      </c>
      <c r="DU68">
        <f>((0/10)*100)</f>
        <v>0</v>
      </c>
      <c r="DV68">
        <f>((0/9)*100)</f>
        <v>0</v>
      </c>
      <c r="DW68">
        <f>((8/9)*100)</f>
        <v>88.888888888888886</v>
      </c>
      <c r="DX68">
        <f>((0/9)*100)</f>
        <v>0</v>
      </c>
      <c r="DY68">
        <f>((10/11)*100)</f>
        <v>90.909090909090907</v>
      </c>
      <c r="DZ68">
        <f>((0/11)*100)</f>
        <v>0</v>
      </c>
      <c r="EA68">
        <f>((0/11)*100)</f>
        <v>0</v>
      </c>
    </row>
    <row r="69" spans="1:131" x14ac:dyDescent="0.25">
      <c r="A69">
        <v>92.511807000000005</v>
      </c>
      <c r="B69">
        <v>9.0961859999999994</v>
      </c>
      <c r="C69">
        <v>108.28294200000002</v>
      </c>
      <c r="D69">
        <v>7.3453609999999996</v>
      </c>
      <c r="E69">
        <v>91.450155000000009</v>
      </c>
      <c r="F69">
        <v>8.9513409999999993</v>
      </c>
      <c r="G69">
        <v>84.103300000000004</v>
      </c>
      <c r="H69">
        <v>6.284897</v>
      </c>
      <c r="K69">
        <f>(13/200)</f>
        <v>6.5000000000000002E-2</v>
      </c>
      <c r="L69">
        <f>(15/200)</f>
        <v>7.4999999999999997E-2</v>
      </c>
      <c r="M69">
        <f>(12/200)</f>
        <v>0.06</v>
      </c>
      <c r="N69">
        <f>(17/200)</f>
        <v>8.5000000000000006E-2</v>
      </c>
      <c r="P69">
        <f>(9/200)</f>
        <v>4.4999999999999998E-2</v>
      </c>
      <c r="Q69">
        <f>(9/200)</f>
        <v>4.4999999999999998E-2</v>
      </c>
      <c r="R69">
        <f>(9/200)</f>
        <v>4.4999999999999998E-2</v>
      </c>
      <c r="S69">
        <f>(10/200)</f>
        <v>0.05</v>
      </c>
      <c r="U69">
        <f>0.065+0.045</f>
        <v>0.11</v>
      </c>
      <c r="V69">
        <f>0.075+0.045</f>
        <v>0.12</v>
      </c>
      <c r="W69">
        <f>0.06+0.045</f>
        <v>0.105</v>
      </c>
      <c r="X69">
        <f>0.085+0.05</f>
        <v>0.13500000000000001</v>
      </c>
      <c r="Z69">
        <f>SQRT((ABS($A$70-$A$69)^2+(ABS($B$70-$B$69)^2)))</f>
        <v>23.537144443763975</v>
      </c>
      <c r="AA69">
        <f>SQRT((ABS($C$70-$C$69)^2+(ABS($D$70-$D$69)^2)))</f>
        <v>25.850581807200108</v>
      </c>
      <c r="AB69">
        <f>SQRT((ABS($E$70-$E$69)^2+(ABS($F$70-$F$69)^2)))</f>
        <v>25.036975205763568</v>
      </c>
      <c r="AC69">
        <f>SQRT((ABS($G$70-$G$69)^2+(ABS($H$70-$H$69)^2)))</f>
        <v>30.103905906153859</v>
      </c>
      <c r="AJ69">
        <f>1/0.11</f>
        <v>9.0909090909090917</v>
      </c>
      <c r="AK69">
        <f>1/0.12</f>
        <v>8.3333333333333339</v>
      </c>
      <c r="AL69">
        <f>1/0.105</f>
        <v>9.5238095238095237</v>
      </c>
      <c r="AM69">
        <f>1/0.135</f>
        <v>7.4074074074074066</v>
      </c>
      <c r="AO69">
        <f t="shared" si="31"/>
        <v>213.97404039785431</v>
      </c>
      <c r="AP69">
        <f t="shared" si="32"/>
        <v>215.4215150600009</v>
      </c>
      <c r="AQ69">
        <f t="shared" si="33"/>
        <v>238.44738291203399</v>
      </c>
      <c r="AR69">
        <f t="shared" si="34"/>
        <v>222.99189560113967</v>
      </c>
      <c r="AV69">
        <f>((0.065/0.11)*100)</f>
        <v>59.090909090909093</v>
      </c>
      <c r="AW69">
        <f>((0.075/0.12)*100)</f>
        <v>62.5</v>
      </c>
      <c r="AX69">
        <f>((0.06/0.105)*100)</f>
        <v>57.142857142857139</v>
      </c>
      <c r="AY69">
        <f>((0.085/0.135)*100)</f>
        <v>62.962962962962962</v>
      </c>
      <c r="BA69">
        <f>((0.045/0.11)*100)</f>
        <v>40.909090909090907</v>
      </c>
      <c r="BB69">
        <f>((0.045/0.12)*100)</f>
        <v>37.5</v>
      </c>
      <c r="BC69">
        <f>((0.045/0.105)*100)</f>
        <v>42.857142857142854</v>
      </c>
      <c r="BD69">
        <f>((0.05/0.135)*100)</f>
        <v>37.037037037037038</v>
      </c>
      <c r="BF69">
        <f>ABS($B$69-$D$69)</f>
        <v>1.7508249999999999</v>
      </c>
      <c r="BG69">
        <f>ABS($F$69-$H$69)</f>
        <v>2.6664439999999994</v>
      </c>
      <c r="BL69">
        <f>SQRT((ABS($A$69-$E$69)^2+(ABS($B$69-$F$69)^2)))</f>
        <v>1.0714873042313613</v>
      </c>
      <c r="BM69">
        <f>SQRT((ABS($C$69-$G$70)^2+(ABS($D$69-$H$70)^2)))</f>
        <v>5.9095145595123846</v>
      </c>
      <c r="BO69">
        <f>SQRT((ABS($A$69-$G$69)^2+(ABS($B$69-$H$69)^2)))</f>
        <v>8.8660214194739009</v>
      </c>
      <c r="BP69">
        <f>SQRT((ABS($C$69-$E$70)^2+(ABS($D$69-$F$70)^2)))</f>
        <v>8.8311210885635951</v>
      </c>
      <c r="BR69">
        <f>DEGREES(ACOS((24.2258751760114^2+25.5802884768028^2-3.79807647834242^2)/(2*24.2258751760114*25.5802884768028)))</f>
        <v>8.1738707216735289</v>
      </c>
      <c r="BU69">
        <v>13</v>
      </c>
      <c r="BV69">
        <v>6</v>
      </c>
      <c r="BW69">
        <v>4</v>
      </c>
      <c r="BX69">
        <v>10</v>
      </c>
      <c r="BY69">
        <v>15</v>
      </c>
      <c r="BZ69">
        <v>9</v>
      </c>
      <c r="CA69">
        <v>6</v>
      </c>
      <c r="CB69">
        <v>7</v>
      </c>
      <c r="CC69">
        <v>12</v>
      </c>
      <c r="CD69">
        <v>4</v>
      </c>
      <c r="CE69">
        <v>6</v>
      </c>
      <c r="CF69">
        <v>11</v>
      </c>
      <c r="CG69">
        <v>17</v>
      </c>
      <c r="CH69">
        <v>10</v>
      </c>
      <c r="CI69">
        <v>8</v>
      </c>
      <c r="CJ69">
        <v>11</v>
      </c>
      <c r="CL69">
        <v>9</v>
      </c>
      <c r="CM69">
        <v>0</v>
      </c>
      <c r="CN69">
        <v>0</v>
      </c>
      <c r="CO69">
        <v>7</v>
      </c>
      <c r="CP69">
        <v>9</v>
      </c>
      <c r="CQ69">
        <v>2</v>
      </c>
      <c r="CR69">
        <v>3</v>
      </c>
      <c r="CS69">
        <v>0</v>
      </c>
      <c r="CT69">
        <v>9</v>
      </c>
      <c r="CU69">
        <v>0</v>
      </c>
      <c r="CV69">
        <v>3</v>
      </c>
      <c r="CW69">
        <v>3</v>
      </c>
      <c r="CX69">
        <v>10</v>
      </c>
      <c r="CY69">
        <v>7</v>
      </c>
      <c r="CZ69">
        <v>0</v>
      </c>
      <c r="DA69">
        <v>3</v>
      </c>
      <c r="DC69">
        <f>((6/13)*100)</f>
        <v>46.153846153846153</v>
      </c>
      <c r="DD69">
        <f>((4/13)*100)</f>
        <v>30.76923076923077</v>
      </c>
      <c r="DE69">
        <f>((10/13)*100)</f>
        <v>76.923076923076934</v>
      </c>
      <c r="DF69">
        <f>((9/15)*100)</f>
        <v>60</v>
      </c>
      <c r="DG69">
        <f>((6/15)*100)</f>
        <v>40</v>
      </c>
      <c r="DH69">
        <f>((7/15)*100)</f>
        <v>46.666666666666664</v>
      </c>
      <c r="DI69">
        <f>((4/12)*100)</f>
        <v>33.333333333333329</v>
      </c>
      <c r="DJ69">
        <f>((6/12)*100)</f>
        <v>50</v>
      </c>
      <c r="DK69">
        <f>((11/12)*100)</f>
        <v>91.666666666666657</v>
      </c>
      <c r="DL69">
        <f>((10/17)*100)</f>
        <v>58.82352941176471</v>
      </c>
      <c r="DM69">
        <f>((8/17)*100)</f>
        <v>47.058823529411761</v>
      </c>
      <c r="DN69">
        <f>((11/17)*100)</f>
        <v>64.705882352941174</v>
      </c>
      <c r="DP69">
        <f>((0/9)*100)</f>
        <v>0</v>
      </c>
      <c r="DQ69">
        <f>((0/9)*100)</f>
        <v>0</v>
      </c>
      <c r="DR69">
        <f>((7/9)*100)</f>
        <v>77.777777777777786</v>
      </c>
      <c r="DS69">
        <f>((2/9)*100)</f>
        <v>22.222222222222221</v>
      </c>
      <c r="DT69">
        <f>((3/9)*100)</f>
        <v>33.333333333333329</v>
      </c>
      <c r="DU69">
        <f>((0/9)*100)</f>
        <v>0</v>
      </c>
      <c r="DV69">
        <f>((0/9)*100)</f>
        <v>0</v>
      </c>
      <c r="DW69">
        <f>((3/9)*100)</f>
        <v>33.333333333333329</v>
      </c>
      <c r="DX69">
        <f>((3/9)*100)</f>
        <v>33.333333333333329</v>
      </c>
      <c r="DY69">
        <f>((7/10)*100)</f>
        <v>70</v>
      </c>
      <c r="DZ69">
        <f>((0/10)*100)</f>
        <v>0</v>
      </c>
      <c r="EA69">
        <f>((3/10)*100)</f>
        <v>30</v>
      </c>
    </row>
    <row r="70" spans="1:131" x14ac:dyDescent="0.25">
      <c r="A70">
        <v>116.04757900000001</v>
      </c>
      <c r="B70">
        <v>9.3503609999999995</v>
      </c>
      <c r="C70">
        <v>134.132631</v>
      </c>
      <c r="D70">
        <v>7.1305160000000001</v>
      </c>
      <c r="E70">
        <v>116.420569</v>
      </c>
      <c r="F70">
        <v>10.775772999999999</v>
      </c>
      <c r="G70">
        <v>114.19170200000001</v>
      </c>
      <c r="H70">
        <v>7.250928</v>
      </c>
      <c r="K70">
        <f>(16/200)</f>
        <v>0.08</v>
      </c>
      <c r="L70">
        <f>(18/200)</f>
        <v>0.09</v>
      </c>
      <c r="M70">
        <f>(13/200)</f>
        <v>6.5000000000000002E-2</v>
      </c>
      <c r="N70">
        <f>(16/200)</f>
        <v>0.08</v>
      </c>
      <c r="P70">
        <f>(8/200)</f>
        <v>0.04</v>
      </c>
      <c r="Q70">
        <f>(9/200)</f>
        <v>4.4999999999999998E-2</v>
      </c>
      <c r="R70">
        <f>(10/200)</f>
        <v>0.05</v>
      </c>
      <c r="S70">
        <f>(8/200)</f>
        <v>0.04</v>
      </c>
      <c r="U70">
        <f>0.08+0.04</f>
        <v>0.12</v>
      </c>
      <c r="V70">
        <f>0.09+0.045</f>
        <v>0.13500000000000001</v>
      </c>
      <c r="W70">
        <f>0.065+0.05</f>
        <v>0.115</v>
      </c>
      <c r="X70">
        <f>0.08+0.04</f>
        <v>0.12</v>
      </c>
      <c r="Z70">
        <f>SQRT((ABS($A$71-$A$70)^2+(ABS($B$71-$B$70)^2)))</f>
        <v>33.674420771724172</v>
      </c>
      <c r="AA70">
        <f>SQRT((ABS($C$71-$C$70)^2+(ABS($D$71-$D$70)^2)))</f>
        <v>32.261680128977389</v>
      </c>
      <c r="AB70">
        <f>SQRT((ABS($E$71-$E$70)^2+(ABS($F$71-$F$70)^2)))</f>
        <v>33.221689041735466</v>
      </c>
      <c r="AC70">
        <f>SQRT((ABS($G$71-$G$70)^2+(ABS($H$71-$H$70)^2)))</f>
        <v>35.075252397328036</v>
      </c>
      <c r="AJ70">
        <f>1/0.12</f>
        <v>8.3333333333333339</v>
      </c>
      <c r="AK70">
        <f>1/0.135</f>
        <v>7.4074074074074066</v>
      </c>
      <c r="AL70">
        <f>1/0.115</f>
        <v>8.695652173913043</v>
      </c>
      <c r="AM70">
        <f>1/0.12</f>
        <v>8.3333333333333339</v>
      </c>
      <c r="AO70">
        <f t="shared" si="31"/>
        <v>280.62017309770147</v>
      </c>
      <c r="AP70">
        <f t="shared" si="32"/>
        <v>238.97540836279546</v>
      </c>
      <c r="AQ70">
        <f t="shared" si="33"/>
        <v>288.8842525368301</v>
      </c>
      <c r="AR70">
        <f t="shared" si="34"/>
        <v>292.29376997773363</v>
      </c>
      <c r="AV70">
        <f>((0.08/0.12)*100)</f>
        <v>66.666666666666671</v>
      </c>
      <c r="AW70">
        <f>((0.09/0.135)*100)</f>
        <v>66.666666666666657</v>
      </c>
      <c r="AX70">
        <f>((0.065/0.115)*100)</f>
        <v>56.521739130434781</v>
      </c>
      <c r="AY70">
        <f>((0.08/0.12)*100)</f>
        <v>66.666666666666671</v>
      </c>
      <c r="BA70">
        <f>((0.04/0.12)*100)</f>
        <v>33.333333333333336</v>
      </c>
      <c r="BB70">
        <f>((0.045/0.135)*100)</f>
        <v>33.333333333333329</v>
      </c>
      <c r="BC70">
        <f>((0.05/0.115)*100)</f>
        <v>43.478260869565219</v>
      </c>
      <c r="BD70">
        <f>((0.04/0.12)*100)</f>
        <v>33.333333333333336</v>
      </c>
      <c r="BF70">
        <f>ABS($B$70-$D$70)</f>
        <v>2.2198449999999994</v>
      </c>
      <c r="BG70">
        <f>ABS($F$70-$H$70)</f>
        <v>3.5248449999999991</v>
      </c>
      <c r="BL70">
        <f>SQRT((ABS($A$70-$E$70)^2+(ABS($B$70-$F$70)^2)))</f>
        <v>1.4734045302780867</v>
      </c>
      <c r="BM70">
        <f>SQRT((ABS($C$70-$G$71)^2+(ABS($D$70-$H$71)^2)))</f>
        <v>15.134008362367602</v>
      </c>
      <c r="BO70">
        <f>SQRT((ABS($A$70-$G$70)^2+(ABS($B$70-$H$70)^2)))</f>
        <v>2.802123901724908</v>
      </c>
      <c r="BP70">
        <f>SQRT((ABS($C$70-$E$71)^2+(ABS($D$70-$F$71)^2)))</f>
        <v>15.756883652396072</v>
      </c>
      <c r="BR70">
        <f>DEGREES(ACOS((22.3175632070372^2+21.7588629547065^2-3.10808772468121^2)/(2*22.3175632070372*21.7588629547065)))</f>
        <v>7.9559296338526382</v>
      </c>
      <c r="BU70">
        <v>16</v>
      </c>
      <c r="BV70">
        <v>9</v>
      </c>
      <c r="BW70">
        <v>6</v>
      </c>
      <c r="BX70">
        <v>9</v>
      </c>
      <c r="BY70">
        <v>18</v>
      </c>
      <c r="BZ70">
        <v>13</v>
      </c>
      <c r="CA70">
        <v>9</v>
      </c>
      <c r="CB70">
        <v>9</v>
      </c>
      <c r="CC70">
        <v>13</v>
      </c>
      <c r="CD70">
        <v>6</v>
      </c>
      <c r="CE70">
        <v>5</v>
      </c>
      <c r="CF70">
        <v>13</v>
      </c>
      <c r="CG70">
        <v>16</v>
      </c>
      <c r="CH70">
        <v>9</v>
      </c>
      <c r="CI70">
        <v>7</v>
      </c>
      <c r="CJ70">
        <v>13</v>
      </c>
      <c r="CL70">
        <v>8</v>
      </c>
      <c r="CM70">
        <v>2</v>
      </c>
      <c r="CN70">
        <v>0</v>
      </c>
      <c r="CO70">
        <v>1</v>
      </c>
      <c r="CP70">
        <v>9</v>
      </c>
      <c r="CQ70">
        <v>2</v>
      </c>
      <c r="CR70">
        <v>1</v>
      </c>
      <c r="CS70">
        <v>0</v>
      </c>
      <c r="CT70">
        <v>10</v>
      </c>
      <c r="CU70">
        <v>0</v>
      </c>
      <c r="CV70">
        <v>1</v>
      </c>
      <c r="CW70">
        <v>7</v>
      </c>
      <c r="CX70">
        <v>8</v>
      </c>
      <c r="CY70">
        <v>1</v>
      </c>
      <c r="CZ70">
        <v>0</v>
      </c>
      <c r="DA70">
        <v>7</v>
      </c>
      <c r="DC70">
        <f>((9/16)*100)</f>
        <v>56.25</v>
      </c>
      <c r="DD70">
        <f>((6/16)*100)</f>
        <v>37.5</v>
      </c>
      <c r="DE70">
        <f>((9/16)*100)</f>
        <v>56.25</v>
      </c>
      <c r="DF70">
        <f>((13/18)*100)</f>
        <v>72.222222222222214</v>
      </c>
      <c r="DG70">
        <f>((9/18)*100)</f>
        <v>50</v>
      </c>
      <c r="DH70">
        <f>((9/18)*100)</f>
        <v>50</v>
      </c>
      <c r="DI70">
        <f>((6/13)*100)</f>
        <v>46.153846153846153</v>
      </c>
      <c r="DJ70">
        <f>((5/13)*100)</f>
        <v>38.461538461538467</v>
      </c>
      <c r="DK70">
        <f>((13/13)*100)</f>
        <v>100</v>
      </c>
      <c r="DL70">
        <f>((9/16)*100)</f>
        <v>56.25</v>
      </c>
      <c r="DM70">
        <f>((7/16)*100)</f>
        <v>43.75</v>
      </c>
      <c r="DN70">
        <f>((13/16)*100)</f>
        <v>81.25</v>
      </c>
      <c r="DP70">
        <f>((2/8)*100)</f>
        <v>25</v>
      </c>
      <c r="DQ70">
        <f>((0/8)*100)</f>
        <v>0</v>
      </c>
      <c r="DR70">
        <f>((1/8)*100)</f>
        <v>12.5</v>
      </c>
      <c r="DS70">
        <f>((2/9)*100)</f>
        <v>22.222222222222221</v>
      </c>
      <c r="DT70">
        <f>((1/9)*100)</f>
        <v>11.111111111111111</v>
      </c>
      <c r="DU70">
        <f>((0/9)*100)</f>
        <v>0</v>
      </c>
      <c r="DV70">
        <f>((0/10)*100)</f>
        <v>0</v>
      </c>
      <c r="DW70">
        <f>((1/10)*100)</f>
        <v>10</v>
      </c>
      <c r="DX70">
        <f>((7/10)*100)</f>
        <v>70</v>
      </c>
      <c r="DY70">
        <f>((1/8)*100)</f>
        <v>12.5</v>
      </c>
      <c r="DZ70">
        <f>((0/8)*100)</f>
        <v>0</v>
      </c>
      <c r="EA70">
        <f>((7/8)*100)</f>
        <v>87.5</v>
      </c>
    </row>
    <row r="71" spans="1:131" x14ac:dyDescent="0.25">
      <c r="A71">
        <v>149.72159199999999</v>
      </c>
      <c r="B71">
        <v>9.5160800000000005</v>
      </c>
      <c r="C71">
        <v>166.38302099999999</v>
      </c>
      <c r="D71">
        <v>7.9839500000000001</v>
      </c>
      <c r="E71">
        <v>149.63237600000002</v>
      </c>
      <c r="F71">
        <v>9.9655269999999998</v>
      </c>
      <c r="G71">
        <v>149.26658500000002</v>
      </c>
      <c r="H71">
        <v>7.0899520000000003</v>
      </c>
      <c r="K71">
        <f>(17/200)</f>
        <v>8.5000000000000006E-2</v>
      </c>
      <c r="L71">
        <f>(16/200)</f>
        <v>0.08</v>
      </c>
      <c r="M71">
        <f>(15/200)</f>
        <v>7.4999999999999997E-2</v>
      </c>
      <c r="N71">
        <f>(15/200)</f>
        <v>7.4999999999999997E-2</v>
      </c>
      <c r="P71">
        <f>(7/200)</f>
        <v>3.5000000000000003E-2</v>
      </c>
      <c r="Q71">
        <f>(7/200)</f>
        <v>3.5000000000000003E-2</v>
      </c>
      <c r="R71">
        <f>(9/200)</f>
        <v>4.4999999999999998E-2</v>
      </c>
      <c r="S71">
        <f>(9/200)</f>
        <v>4.4999999999999998E-2</v>
      </c>
      <c r="U71">
        <f>0.085+0.035</f>
        <v>0.12000000000000001</v>
      </c>
      <c r="V71">
        <f>0.08+0.035</f>
        <v>0.115</v>
      </c>
      <c r="W71">
        <f>0.075+0.045</f>
        <v>0.12</v>
      </c>
      <c r="X71">
        <f>0.075+0.045</f>
        <v>0.12</v>
      </c>
      <c r="Z71">
        <f>SQRT((ABS($A$72-$A$71)^2+(ABS($B$72-$B$71)^2)))</f>
        <v>22.029241109670636</v>
      </c>
      <c r="AA71">
        <f>SQRT((ABS($C$72-$C$71)^2+(ABS($D$72-$D$71)^2)))</f>
        <v>29.404265426831433</v>
      </c>
      <c r="AB71">
        <f>SQRT((ABS($E$72-$E$71)^2+(ABS($F$72-$F$71)^2)))</f>
        <v>22.406135645059084</v>
      </c>
      <c r="AC71">
        <f>SQRT((ABS($G$72-$G$71)^2+(ABS($H$72-$H$71)^2)))</f>
        <v>22.579966927269489</v>
      </c>
      <c r="AJ71">
        <f>1/0.12</f>
        <v>8.3333333333333339</v>
      </c>
      <c r="AK71">
        <f>1/0.115</f>
        <v>8.695652173913043</v>
      </c>
      <c r="AL71">
        <f>1/0.12</f>
        <v>8.3333333333333339</v>
      </c>
      <c r="AM71">
        <f>1/0.12</f>
        <v>8.3333333333333339</v>
      </c>
      <c r="AO71">
        <f t="shared" si="31"/>
        <v>183.57700924725529</v>
      </c>
      <c r="AP71">
        <f t="shared" si="32"/>
        <v>255.68926458114288</v>
      </c>
      <c r="AQ71">
        <f t="shared" si="33"/>
        <v>186.71779704215905</v>
      </c>
      <c r="AR71">
        <f t="shared" si="34"/>
        <v>188.16639106057909</v>
      </c>
      <c r="AV71">
        <f>((0.085/0.12)*100)</f>
        <v>70.833333333333343</v>
      </c>
      <c r="AW71">
        <f>((0.08/0.115)*100)</f>
        <v>69.565217391304344</v>
      </c>
      <c r="AX71">
        <f>((0.075/0.12)*100)</f>
        <v>62.5</v>
      </c>
      <c r="AY71">
        <f>((0.075/0.12)*100)</f>
        <v>62.5</v>
      </c>
      <c r="BA71">
        <f>((0.035/0.12)*100)</f>
        <v>29.166666666666668</v>
      </c>
      <c r="BB71">
        <f>((0.035/0.115)*100)</f>
        <v>30.434782608695656</v>
      </c>
      <c r="BC71">
        <f>((0.045/0.12)*100)</f>
        <v>37.5</v>
      </c>
      <c r="BD71">
        <f>((0.045/0.12)*100)</f>
        <v>37.5</v>
      </c>
      <c r="BF71">
        <f>ABS($B$71-$D$71)</f>
        <v>1.5321300000000004</v>
      </c>
      <c r="BG71">
        <f>ABS($F$71-$H$71)</f>
        <v>2.8755749999999995</v>
      </c>
      <c r="BL71">
        <f>SQRT((ABS($A$71-$E$71)^2+(ABS($B$71-$F$71)^2)))</f>
        <v>0.45821621584683481</v>
      </c>
      <c r="BM71">
        <f>SQRT((ABS($C$71-$G$72)^2+(ABS($D$71-$H$72)^2)))</f>
        <v>5.6791306523253304</v>
      </c>
      <c r="BO71">
        <f>SQRT((ABS($A$71-$G$71)^2+(ABS($B$71-$H$71)^2)))</f>
        <v>2.4684263088925644</v>
      </c>
      <c r="BP71">
        <f>SQRT((ABS($C$71-$E$72)^2+(ABS($D$71-$F$72)^2)))</f>
        <v>5.8990462836809687</v>
      </c>
      <c r="BR71">
        <f>DEGREES(ACOS((3.64075999454729^2+30.4288892849629^2-30.1569166065874^2)/(2*3.64075999454729*30.4288892849629)))</f>
        <v>82.288077191148332</v>
      </c>
      <c r="BS71">
        <f>DEGREES(ACOS((18.1162010097178^2+22.3366249655994^2-5.2414788194418^2)/(2*18.1162010097178*22.3366249655994)))</f>
        <v>8.861904207768811</v>
      </c>
      <c r="BU71">
        <v>17</v>
      </c>
      <c r="BV71">
        <v>13</v>
      </c>
      <c r="BW71">
        <v>8</v>
      </c>
      <c r="BX71">
        <v>8</v>
      </c>
      <c r="BY71">
        <v>16</v>
      </c>
      <c r="BZ71">
        <v>12</v>
      </c>
      <c r="CA71">
        <v>7</v>
      </c>
      <c r="CB71">
        <v>7</v>
      </c>
      <c r="CC71">
        <v>15</v>
      </c>
      <c r="CD71">
        <v>8</v>
      </c>
      <c r="CE71">
        <v>8</v>
      </c>
      <c r="CF71">
        <v>15</v>
      </c>
      <c r="CG71">
        <v>15</v>
      </c>
      <c r="CH71">
        <v>8</v>
      </c>
      <c r="CI71">
        <v>8</v>
      </c>
      <c r="CJ71">
        <v>15</v>
      </c>
      <c r="CL71">
        <v>7</v>
      </c>
      <c r="CM71">
        <v>2</v>
      </c>
      <c r="CN71">
        <v>0</v>
      </c>
      <c r="CO71">
        <v>0</v>
      </c>
      <c r="CP71">
        <v>7</v>
      </c>
      <c r="CQ71">
        <v>3</v>
      </c>
      <c r="CR71">
        <v>0</v>
      </c>
      <c r="CS71">
        <v>0</v>
      </c>
      <c r="CT71">
        <v>9</v>
      </c>
      <c r="CU71">
        <v>0</v>
      </c>
      <c r="CV71">
        <v>0</v>
      </c>
      <c r="CW71">
        <v>9</v>
      </c>
      <c r="CX71">
        <v>9</v>
      </c>
      <c r="CY71">
        <v>0</v>
      </c>
      <c r="CZ71">
        <v>0</v>
      </c>
      <c r="DA71">
        <v>9</v>
      </c>
      <c r="DC71">
        <f>((13/17)*100)</f>
        <v>76.470588235294116</v>
      </c>
      <c r="DD71">
        <f>((8/17)*100)</f>
        <v>47.058823529411761</v>
      </c>
      <c r="DE71">
        <f>((8/17)*100)</f>
        <v>47.058823529411761</v>
      </c>
      <c r="DF71">
        <f>((12/16)*100)</f>
        <v>75</v>
      </c>
      <c r="DG71">
        <f>((7/16)*100)</f>
        <v>43.75</v>
      </c>
      <c r="DH71">
        <f>((7/16)*100)</f>
        <v>43.75</v>
      </c>
      <c r="DI71">
        <f>((8/15)*100)</f>
        <v>53.333333333333336</v>
      </c>
      <c r="DJ71">
        <f>((8/15)*100)</f>
        <v>53.333333333333336</v>
      </c>
      <c r="DK71">
        <f>((15/15)*100)</f>
        <v>100</v>
      </c>
      <c r="DL71">
        <f>((8/15)*100)</f>
        <v>53.333333333333336</v>
      </c>
      <c r="DM71">
        <f>((8/15)*100)</f>
        <v>53.333333333333336</v>
      </c>
      <c r="DN71">
        <f>((15/15)*100)</f>
        <v>100</v>
      </c>
      <c r="DP71">
        <f>((2/7)*100)</f>
        <v>28.571428571428569</v>
      </c>
      <c r="DQ71">
        <f t="shared" ref="DQ71:DR73" si="35">((0/7)*100)</f>
        <v>0</v>
      </c>
      <c r="DR71">
        <f t="shared" si="35"/>
        <v>0</v>
      </c>
      <c r="DS71">
        <f>((3/7)*100)</f>
        <v>42.857142857142854</v>
      </c>
      <c r="DT71">
        <f>((0/7)*100)</f>
        <v>0</v>
      </c>
      <c r="DU71">
        <f>((0/7)*100)</f>
        <v>0</v>
      </c>
      <c r="DV71">
        <f>((0/9)*100)</f>
        <v>0</v>
      </c>
      <c r="DW71">
        <f>((0/9)*100)</f>
        <v>0</v>
      </c>
      <c r="DX71">
        <f>((9/9)*100)</f>
        <v>100</v>
      </c>
      <c r="DY71">
        <f>((0/9)*100)</f>
        <v>0</v>
      </c>
      <c r="DZ71">
        <f>((0/9)*100)</f>
        <v>0</v>
      </c>
      <c r="EA71">
        <f>((9/9)*100)</f>
        <v>100</v>
      </c>
    </row>
    <row r="72" spans="1:131" x14ac:dyDescent="0.25">
      <c r="A72">
        <v>171.75083100000001</v>
      </c>
      <c r="B72">
        <v>9.5064390000000003</v>
      </c>
      <c r="C72">
        <v>195.76501400000001</v>
      </c>
      <c r="D72">
        <v>6.8396980000000003</v>
      </c>
      <c r="E72">
        <v>172.03653800000001</v>
      </c>
      <c r="F72">
        <v>9.668139</v>
      </c>
      <c r="G72">
        <v>171.835916</v>
      </c>
      <c r="H72">
        <v>6.3969839999999998</v>
      </c>
      <c r="K72">
        <f>(16/200)</f>
        <v>0.08</v>
      </c>
      <c r="L72">
        <f>(13/200)</f>
        <v>6.5000000000000002E-2</v>
      </c>
      <c r="M72">
        <f>(15/200)</f>
        <v>7.4999999999999997E-2</v>
      </c>
      <c r="N72">
        <f>(15/200)</f>
        <v>7.4999999999999997E-2</v>
      </c>
      <c r="P72">
        <f>(7/200)</f>
        <v>3.5000000000000003E-2</v>
      </c>
      <c r="Q72">
        <f>(8/200)</f>
        <v>0.04</v>
      </c>
      <c r="R72">
        <f>(9/200)</f>
        <v>4.4999999999999998E-2</v>
      </c>
      <c r="S72">
        <f>(9/200)</f>
        <v>4.4999999999999998E-2</v>
      </c>
      <c r="U72">
        <f>0.08+0.035</f>
        <v>0.115</v>
      </c>
      <c r="V72">
        <f>0.065+0.04</f>
        <v>0.10500000000000001</v>
      </c>
      <c r="W72">
        <f>0.075+0.045</f>
        <v>0.12</v>
      </c>
      <c r="X72">
        <f>0.075+0.045</f>
        <v>0.12</v>
      </c>
      <c r="Z72">
        <f>SQRT((ABS($A$73-$A$72)^2+(ABS($B$73-$B$72)^2)))</f>
        <v>29.1353910168406</v>
      </c>
      <c r="AA72">
        <f>SQRT((ABS($C$73-$C$72)^2+(ABS($D$73-$D$72)^2)))</f>
        <v>24.639348680331381</v>
      </c>
      <c r="AB72">
        <f>SQRT((ABS($E$73-$E$72)^2+(ABS($F$73-$F$72)^2)))</f>
        <v>30.04049976272654</v>
      </c>
      <c r="AC72">
        <f>SQRT((ABS($G$73-$G$72)^2+(ABS($H$73-$H$72)^2)))</f>
        <v>30.688012792107159</v>
      </c>
      <c r="AJ72">
        <f>1/0.115</f>
        <v>8.695652173913043</v>
      </c>
      <c r="AK72">
        <f>1/0.105</f>
        <v>9.5238095238095237</v>
      </c>
      <c r="AL72">
        <f>1/0.12</f>
        <v>8.3333333333333339</v>
      </c>
      <c r="AM72">
        <f>1/0.12</f>
        <v>8.3333333333333339</v>
      </c>
      <c r="AO72">
        <f t="shared" si="31"/>
        <v>253.35122623339652</v>
      </c>
      <c r="AP72">
        <f t="shared" si="32"/>
        <v>234.66046362220359</v>
      </c>
      <c r="AQ72">
        <f t="shared" si="33"/>
        <v>250.33749802272118</v>
      </c>
      <c r="AR72">
        <f t="shared" si="34"/>
        <v>255.73343993422634</v>
      </c>
      <c r="AV72">
        <f>((0.08/0.115)*100)</f>
        <v>69.565217391304344</v>
      </c>
      <c r="AW72">
        <f>((0.065/0.105)*100)</f>
        <v>61.904761904761905</v>
      </c>
      <c r="AX72">
        <f>((0.075/0.12)*100)</f>
        <v>62.5</v>
      </c>
      <c r="AY72">
        <f>((0.075/0.12)*100)</f>
        <v>62.5</v>
      </c>
      <c r="BA72">
        <f>((0.035/0.115)*100)</f>
        <v>30.434782608695656</v>
      </c>
      <c r="BB72">
        <f>((0.04/0.105)*100)</f>
        <v>38.095238095238102</v>
      </c>
      <c r="BC72">
        <f>((0.045/0.12)*100)</f>
        <v>37.5</v>
      </c>
      <c r="BD72">
        <f>((0.045/0.12)*100)</f>
        <v>37.5</v>
      </c>
      <c r="BF72">
        <f>ABS($B$72-$D$72)</f>
        <v>2.666741</v>
      </c>
      <c r="BG72">
        <f>ABS($F$72-$H$72)</f>
        <v>3.2711550000000003</v>
      </c>
      <c r="BL72">
        <f>SQRT((ABS($A$72-$E$72)^2+(ABS($B$72-$F$72)^2)))</f>
        <v>0.32829160794787482</v>
      </c>
      <c r="BM72">
        <f>SQRT((ABS($C$72-$G$73)^2+(ABS($D$72-$H$73)^2)))</f>
        <v>6.8204814018311053</v>
      </c>
      <c r="BO72">
        <f>SQRT((ABS($A$72-$G$72)^2+(ABS($B$72-$H$72)^2)))</f>
        <v>3.1106188860498492</v>
      </c>
      <c r="BP72">
        <f>SQRT((ABS($C$72-$E$73)^2+(ABS($D$72-$F$73)^2)))</f>
        <v>6.7331768134165353</v>
      </c>
      <c r="BR72">
        <f>DEGREES(ACOS((27.2960257118627^2+27.0424790114333^2-3.2772347429339^2)/(2*27.2960257118627*27.0424790114333)))</f>
        <v>6.8947043478248018</v>
      </c>
      <c r="BS72">
        <f>DEGREES(ACOS((24.9173633235246^2+23.9295984085258^2-2.97091595307373^2)/(2*24.9173633235246*23.9295984085258)))</f>
        <v>6.5780257588541522</v>
      </c>
      <c r="BU72">
        <v>16</v>
      </c>
      <c r="BV72">
        <v>12</v>
      </c>
      <c r="BW72">
        <v>7</v>
      </c>
      <c r="BX72">
        <v>7</v>
      </c>
      <c r="BY72">
        <v>13</v>
      </c>
      <c r="BZ72">
        <v>10</v>
      </c>
      <c r="CA72">
        <v>5</v>
      </c>
      <c r="CB72">
        <v>5</v>
      </c>
      <c r="CC72">
        <v>15</v>
      </c>
      <c r="CD72">
        <v>8</v>
      </c>
      <c r="CE72">
        <v>7</v>
      </c>
      <c r="CF72">
        <v>15</v>
      </c>
      <c r="CG72">
        <v>15</v>
      </c>
      <c r="CH72">
        <v>8</v>
      </c>
      <c r="CI72">
        <v>7</v>
      </c>
      <c r="CJ72">
        <v>15</v>
      </c>
      <c r="CL72">
        <v>7</v>
      </c>
      <c r="CM72">
        <v>3</v>
      </c>
      <c r="CN72">
        <v>0</v>
      </c>
      <c r="CO72">
        <v>0</v>
      </c>
      <c r="CP72">
        <v>8</v>
      </c>
      <c r="CQ72">
        <v>4</v>
      </c>
      <c r="CR72">
        <v>0</v>
      </c>
      <c r="CS72">
        <v>0</v>
      </c>
      <c r="CT72">
        <v>9</v>
      </c>
      <c r="CU72">
        <v>0</v>
      </c>
      <c r="CV72">
        <v>0</v>
      </c>
      <c r="CW72">
        <v>9</v>
      </c>
      <c r="CX72">
        <v>9</v>
      </c>
      <c r="CY72">
        <v>0</v>
      </c>
      <c r="CZ72">
        <v>0</v>
      </c>
      <c r="DA72">
        <v>9</v>
      </c>
      <c r="DC72">
        <f>((12/16)*100)</f>
        <v>75</v>
      </c>
      <c r="DD72">
        <f>((7/16)*100)</f>
        <v>43.75</v>
      </c>
      <c r="DE72">
        <f>((7/16)*100)</f>
        <v>43.75</v>
      </c>
      <c r="DF72">
        <f>((10/13)*100)</f>
        <v>76.923076923076934</v>
      </c>
      <c r="DG72">
        <f>((5/13)*100)</f>
        <v>38.461538461538467</v>
      </c>
      <c r="DH72">
        <f>((5/13)*100)</f>
        <v>38.461538461538467</v>
      </c>
      <c r="DI72">
        <f>((8/15)*100)</f>
        <v>53.333333333333336</v>
      </c>
      <c r="DJ72">
        <f>((7/15)*100)</f>
        <v>46.666666666666664</v>
      </c>
      <c r="DK72">
        <f>((15/15)*100)</f>
        <v>100</v>
      </c>
      <c r="DL72">
        <f>((8/15)*100)</f>
        <v>53.333333333333336</v>
      </c>
      <c r="DM72">
        <f>((7/15)*100)</f>
        <v>46.666666666666664</v>
      </c>
      <c r="DN72">
        <f>((15/15)*100)</f>
        <v>100</v>
      </c>
      <c r="DP72">
        <f>((3/7)*100)</f>
        <v>42.857142857142854</v>
      </c>
      <c r="DQ72">
        <f t="shared" si="35"/>
        <v>0</v>
      </c>
      <c r="DR72">
        <f t="shared" si="35"/>
        <v>0</v>
      </c>
      <c r="DS72">
        <f>((4/8)*100)</f>
        <v>50</v>
      </c>
      <c r="DT72">
        <f>((0/8)*100)</f>
        <v>0</v>
      </c>
      <c r="DU72">
        <f>((0/8)*100)</f>
        <v>0</v>
      </c>
      <c r="DV72">
        <f>((0/9)*100)</f>
        <v>0</v>
      </c>
      <c r="DW72">
        <f>((0/9)*100)</f>
        <v>0</v>
      </c>
      <c r="DX72">
        <f>((9/9)*100)</f>
        <v>100</v>
      </c>
      <c r="DY72">
        <f>((0/9)*100)</f>
        <v>0</v>
      </c>
      <c r="DZ72">
        <f>((0/9)*100)</f>
        <v>0</v>
      </c>
      <c r="EA72">
        <f>((9/9)*100)</f>
        <v>100</v>
      </c>
    </row>
    <row r="73" spans="1:131" x14ac:dyDescent="0.25">
      <c r="A73">
        <v>200.86961700000001</v>
      </c>
      <c r="B73">
        <v>8.5229189999999999</v>
      </c>
      <c r="C73">
        <v>220.399742</v>
      </c>
      <c r="D73">
        <v>7.3168559999999996</v>
      </c>
      <c r="E73">
        <v>202.07329100000001</v>
      </c>
      <c r="F73">
        <v>9.1936970000000002</v>
      </c>
      <c r="G73">
        <v>202.51983200000001</v>
      </c>
      <c r="H73">
        <v>5.8955580000000003</v>
      </c>
      <c r="K73">
        <f>(14/200)</f>
        <v>7.0000000000000007E-2</v>
      </c>
      <c r="L73">
        <f>(12/200)</f>
        <v>0.06</v>
      </c>
      <c r="M73">
        <f>(14/200)</f>
        <v>7.0000000000000007E-2</v>
      </c>
      <c r="N73">
        <f>(14/200)</f>
        <v>7.0000000000000007E-2</v>
      </c>
      <c r="P73">
        <f>(7/200)</f>
        <v>3.5000000000000003E-2</v>
      </c>
      <c r="Q73">
        <f>(8/200)</f>
        <v>0.04</v>
      </c>
      <c r="R73">
        <f>(8/200)</f>
        <v>0.04</v>
      </c>
      <c r="S73">
        <f>(8/200)</f>
        <v>0.04</v>
      </c>
      <c r="U73">
        <f>0.07+0.035</f>
        <v>0.10500000000000001</v>
      </c>
      <c r="V73">
        <f>0.06+0.04</f>
        <v>0.1</v>
      </c>
      <c r="W73">
        <f>0.07+0.04</f>
        <v>0.11000000000000001</v>
      </c>
      <c r="X73">
        <f>0.07+0.04</f>
        <v>0.11000000000000001</v>
      </c>
      <c r="Z73">
        <f>SQRT((ABS($A$74-$A$73)^2+(ABS($B$74-$B$73)^2)))</f>
        <v>24.482776969626837</v>
      </c>
      <c r="AA73">
        <f>SQRT((ABS($C$74-$C$73)^2+(ABS($D$74-$D$73)^2)))</f>
        <v>24.12190398139774</v>
      </c>
      <c r="AB73">
        <f>SQRT((ABS($E$74-$E$73)^2+(ABS($F$74-$F$73)^2)))</f>
        <v>25.160816014129299</v>
      </c>
      <c r="AC73">
        <f>SQRT((ABS($G$74-$G$73)^2+(ABS($H$74-$H$73)^2)))</f>
        <v>24.320435987338215</v>
      </c>
      <c r="AJ73">
        <f>1/0.105</f>
        <v>9.5238095238095237</v>
      </c>
      <c r="AK73">
        <f>1/0.1</f>
        <v>10</v>
      </c>
      <c r="AL73">
        <f>1/0.11</f>
        <v>9.0909090909090917</v>
      </c>
      <c r="AM73">
        <f>1/0.11</f>
        <v>9.0909090909090917</v>
      </c>
      <c r="AO73">
        <f t="shared" si="31"/>
        <v>233.16930447263653</v>
      </c>
      <c r="AP73">
        <f t="shared" si="32"/>
        <v>241.21903981397739</v>
      </c>
      <c r="AQ73">
        <f t="shared" si="33"/>
        <v>228.73469103753905</v>
      </c>
      <c r="AR73">
        <f t="shared" si="34"/>
        <v>221.09487261216555</v>
      </c>
      <c r="AV73">
        <f>((0.07/0.105)*100)</f>
        <v>66.666666666666671</v>
      </c>
      <c r="AW73">
        <f>((0.06/0.1)*100)</f>
        <v>60</v>
      </c>
      <c r="AX73">
        <f>((0.07/0.11)*100)</f>
        <v>63.636363636363647</v>
      </c>
      <c r="AY73">
        <f>((0.07/0.11)*100)</f>
        <v>63.636363636363647</v>
      </c>
      <c r="BA73">
        <f>((0.035/0.105)*100)</f>
        <v>33.333333333333336</v>
      </c>
      <c r="BB73">
        <f>((0.04/0.1)*100)</f>
        <v>40</v>
      </c>
      <c r="BC73">
        <f>((0.04/0.11)*100)</f>
        <v>36.363636363636367</v>
      </c>
      <c r="BD73">
        <f>((0.04/0.11)*100)</f>
        <v>36.363636363636367</v>
      </c>
      <c r="BF73">
        <f>ABS($B$73-$D$73)</f>
        <v>1.2060630000000003</v>
      </c>
      <c r="BG73">
        <f>ABS($F$73-$H$73)</f>
        <v>3.2981389999999999</v>
      </c>
      <c r="BL73">
        <f>SQRT((ABS($A$73-$E$73)^2+(ABS($B$73-$F$73)^2)))</f>
        <v>1.3779601676246003</v>
      </c>
      <c r="BM73">
        <f>SQRT((ABS($C$73-$G$74)^2+(ABS($D$73-$H$74)^2)))</f>
        <v>6.5765477307426252</v>
      </c>
      <c r="BO73">
        <f>SQRT((ABS($A$73-$G$73)^2+(ABS($B$73-$H$73)^2)))</f>
        <v>3.1026175031005687</v>
      </c>
      <c r="BP73">
        <f>SQRT((ABS($C$73-$E$74)^2+(ABS($D$73-$F$74)^2)))</f>
        <v>7.2590584630223187</v>
      </c>
      <c r="BR73">
        <f>DEGREES(ACOS((3.27870222753851^2+0.0431122305732387^2-3.3211736006558^2)/(2*3.27870222753851*0.0431122305732387)))</f>
        <v>170.04410370528171</v>
      </c>
      <c r="BS73">
        <f>DEGREES(ACOS((26.2959905380569^2+26.0181933961461^2-3.57718537603029^2)/(2*26.2959905380569*26.0181933961461)))</f>
        <v>7.8181534985839267</v>
      </c>
      <c r="BU73">
        <v>14</v>
      </c>
      <c r="BV73">
        <v>10</v>
      </c>
      <c r="BW73">
        <v>6</v>
      </c>
      <c r="BX73">
        <v>6</v>
      </c>
      <c r="BY73">
        <v>12</v>
      </c>
      <c r="BZ73">
        <v>8</v>
      </c>
      <c r="CA73">
        <v>5</v>
      </c>
      <c r="CB73">
        <v>5</v>
      </c>
      <c r="CC73">
        <v>14</v>
      </c>
      <c r="CD73">
        <v>6</v>
      </c>
      <c r="CE73">
        <v>6</v>
      </c>
      <c r="CF73">
        <v>14</v>
      </c>
      <c r="CG73">
        <v>14</v>
      </c>
      <c r="CH73">
        <v>6</v>
      </c>
      <c r="CI73">
        <v>6</v>
      </c>
      <c r="CJ73">
        <v>14</v>
      </c>
      <c r="CL73">
        <v>7</v>
      </c>
      <c r="CM73">
        <v>4</v>
      </c>
      <c r="CN73">
        <v>0</v>
      </c>
      <c r="CO73">
        <v>0</v>
      </c>
      <c r="CP73">
        <v>8</v>
      </c>
      <c r="CQ73">
        <v>4</v>
      </c>
      <c r="CR73">
        <v>0</v>
      </c>
      <c r="CS73">
        <v>0</v>
      </c>
      <c r="CT73">
        <v>8</v>
      </c>
      <c r="CU73">
        <v>0</v>
      </c>
      <c r="CV73">
        <v>0</v>
      </c>
      <c r="CW73">
        <v>8</v>
      </c>
      <c r="CX73">
        <v>8</v>
      </c>
      <c r="CY73">
        <v>0</v>
      </c>
      <c r="CZ73">
        <v>0</v>
      </c>
      <c r="DA73">
        <v>8</v>
      </c>
      <c r="DC73">
        <f>((10/14)*100)</f>
        <v>71.428571428571431</v>
      </c>
      <c r="DD73">
        <f>((6/14)*100)</f>
        <v>42.857142857142854</v>
      </c>
      <c r="DE73">
        <f>((6/14)*100)</f>
        <v>42.857142857142854</v>
      </c>
      <c r="DF73">
        <f>((8/12)*100)</f>
        <v>66.666666666666657</v>
      </c>
      <c r="DG73">
        <f>((5/12)*100)</f>
        <v>41.666666666666671</v>
      </c>
      <c r="DH73">
        <f>((5/12)*100)</f>
        <v>41.666666666666671</v>
      </c>
      <c r="DI73">
        <f>((6/14)*100)</f>
        <v>42.857142857142854</v>
      </c>
      <c r="DJ73">
        <f>((6/14)*100)</f>
        <v>42.857142857142854</v>
      </c>
      <c r="DK73">
        <f>((14/14)*100)</f>
        <v>100</v>
      </c>
      <c r="DL73">
        <f>((6/14)*100)</f>
        <v>42.857142857142854</v>
      </c>
      <c r="DM73">
        <f>((6/14)*100)</f>
        <v>42.857142857142854</v>
      </c>
      <c r="DN73">
        <f>((14/14)*100)</f>
        <v>100</v>
      </c>
      <c r="DP73">
        <f>((4/7)*100)</f>
        <v>57.142857142857139</v>
      </c>
      <c r="DQ73">
        <f t="shared" si="35"/>
        <v>0</v>
      </c>
      <c r="DR73">
        <f t="shared" si="35"/>
        <v>0</v>
      </c>
      <c r="DS73">
        <f>((4/8)*100)</f>
        <v>50</v>
      </c>
      <c r="DT73">
        <f>((0/8)*100)</f>
        <v>0</v>
      </c>
      <c r="DU73">
        <f>((0/8)*100)</f>
        <v>0</v>
      </c>
      <c r="DV73">
        <f>((0/8)*100)</f>
        <v>0</v>
      </c>
      <c r="DW73">
        <f>((0/8)*100)</f>
        <v>0</v>
      </c>
      <c r="DX73">
        <f>((8/8)*100)</f>
        <v>100</v>
      </c>
      <c r="DY73">
        <f>((0/8)*100)</f>
        <v>0</v>
      </c>
      <c r="DZ73">
        <f>((0/8)*100)</f>
        <v>0</v>
      </c>
      <c r="EA73">
        <f>((8/8)*100)</f>
        <v>100</v>
      </c>
    </row>
    <row r="74" spans="1:131" x14ac:dyDescent="0.25">
      <c r="A74">
        <v>225.34629000000001</v>
      </c>
      <c r="B74">
        <v>9.0695879999999995</v>
      </c>
      <c r="C74">
        <v>244.50500399999999</v>
      </c>
      <c r="D74">
        <v>6.420979</v>
      </c>
      <c r="E74">
        <v>227.227216</v>
      </c>
      <c r="F74">
        <v>9.7825260000000007</v>
      </c>
      <c r="G74">
        <v>226.840102</v>
      </c>
      <c r="H74">
        <v>5.9854120000000002</v>
      </c>
      <c r="K74">
        <f>(15/200)</f>
        <v>7.4999999999999997E-2</v>
      </c>
      <c r="L74">
        <f>(13/200)</f>
        <v>6.5000000000000002E-2</v>
      </c>
      <c r="M74">
        <f>(16/200)</f>
        <v>0.08</v>
      </c>
      <c r="N74">
        <f>(16/200)</f>
        <v>0.08</v>
      </c>
      <c r="P74">
        <f>(8/200)</f>
        <v>0.04</v>
      </c>
      <c r="Q74">
        <f>(10/200)</f>
        <v>0.05</v>
      </c>
      <c r="R74">
        <f>(9/200)</f>
        <v>4.4999999999999998E-2</v>
      </c>
      <c r="S74">
        <f>(9/200)</f>
        <v>4.4999999999999998E-2</v>
      </c>
      <c r="U74">
        <f>0.075+0.04</f>
        <v>0.11499999999999999</v>
      </c>
      <c r="V74">
        <f>0.065+0.05</f>
        <v>0.115</v>
      </c>
      <c r="W74">
        <f>0.08+0.045</f>
        <v>0.125</v>
      </c>
      <c r="X74">
        <f>0.08+0.045</f>
        <v>0.125</v>
      </c>
      <c r="Z74">
        <f>SQRT((ABS($A$75-$A$74)^2+(ABS($B$75-$B$74)^2)))</f>
        <v>25.588540952778139</v>
      </c>
      <c r="AA74">
        <f>SQRT((ABS($C$75-$C$74)^2+(ABS($D$75-$D$74)^2)))</f>
        <v>22.290145389740228</v>
      </c>
      <c r="AB74">
        <f>SQRT((ABS($E$75-$E$74)^2+(ABS($F$75-$F$74)^2)))</f>
        <v>26.093459959627644</v>
      </c>
      <c r="AC74">
        <f>SQRT((ABS($G$75-$G$74)^2+(ABS($H$75-$H$74)^2)))</f>
        <v>26.097889242399862</v>
      </c>
      <c r="AJ74">
        <f>1/0.115</f>
        <v>8.695652173913043</v>
      </c>
      <c r="AK74">
        <f>1/0.115</f>
        <v>8.695652173913043</v>
      </c>
      <c r="AL74">
        <f>1/0.125</f>
        <v>8</v>
      </c>
      <c r="AM74">
        <f>1/0.125</f>
        <v>8</v>
      </c>
      <c r="AO74">
        <f t="shared" si="31"/>
        <v>222.50905176328817</v>
      </c>
      <c r="AP74">
        <f t="shared" si="32"/>
        <v>193.82735121513241</v>
      </c>
      <c r="AQ74">
        <f t="shared" si="33"/>
        <v>208.74767967702115</v>
      </c>
      <c r="AR74">
        <f t="shared" si="34"/>
        <v>208.7831139391989</v>
      </c>
      <c r="AV74">
        <f>((0.075/0.115)*100)</f>
        <v>65.217391304347814</v>
      </c>
      <c r="AW74">
        <f>((0.065/0.115)*100)</f>
        <v>56.521739130434781</v>
      </c>
      <c r="AX74">
        <f>((0.08/0.125)*100)</f>
        <v>64</v>
      </c>
      <c r="AY74">
        <f>((0.08/0.125)*100)</f>
        <v>64</v>
      </c>
      <c r="BA74">
        <f>((0.04/0.115)*100)</f>
        <v>34.782608695652172</v>
      </c>
      <c r="BB74">
        <f>((0.05/0.115)*100)</f>
        <v>43.478260869565219</v>
      </c>
      <c r="BC74">
        <f>((0.045/0.125)*100)</f>
        <v>36</v>
      </c>
      <c r="BD74">
        <f>((0.045/0.125)*100)</f>
        <v>36</v>
      </c>
      <c r="BF74">
        <f>ABS($B$74-$D$74)</f>
        <v>2.6486089999999995</v>
      </c>
      <c r="BG74">
        <f>ABS($F$74-$H$74)</f>
        <v>3.7971140000000005</v>
      </c>
      <c r="BL74">
        <f>SQRT((ABS($A$74-$E$74)^2+(ABS($B$74-$F$74)^2)))</f>
        <v>2.011507695565681</v>
      </c>
      <c r="BM74">
        <f>SQRT((ABS($C$74-$G$75)^2+(ABS($D$74-$H$75)^2)))</f>
        <v>8.4440453801640256</v>
      </c>
      <c r="BO74">
        <f>SQRT((ABS($A$74-$G$74)^2+(ABS($B$74-$H$74)^2)))</f>
        <v>3.4268959555726184</v>
      </c>
      <c r="BP74">
        <f>SQRT((ABS($C$74-$E$75)^2+(ABS($D$74-$F$75)^2)))</f>
        <v>9.2040537523541737</v>
      </c>
      <c r="BS74">
        <f>DEGREES(ACOS((27.9628644262282^2+27.7014331650823^2-3.66868530330444^2)/(2*27.9628644262282*27.7014331650823)))</f>
        <v>7.538743696362352</v>
      </c>
      <c r="BU74">
        <v>15</v>
      </c>
      <c r="BV74">
        <v>8</v>
      </c>
      <c r="BW74">
        <v>6</v>
      </c>
      <c r="BX74">
        <v>6</v>
      </c>
      <c r="BY74">
        <v>13</v>
      </c>
      <c r="BZ74">
        <v>7</v>
      </c>
      <c r="CA74">
        <v>8</v>
      </c>
      <c r="CB74">
        <v>8</v>
      </c>
      <c r="CC74">
        <v>16</v>
      </c>
      <c r="CD74">
        <v>7</v>
      </c>
      <c r="CE74">
        <v>8</v>
      </c>
      <c r="CF74">
        <v>16</v>
      </c>
      <c r="CG74">
        <v>16</v>
      </c>
      <c r="CH74">
        <v>7</v>
      </c>
      <c r="CI74">
        <v>8</v>
      </c>
      <c r="CJ74">
        <v>16</v>
      </c>
      <c r="CL74">
        <v>8</v>
      </c>
      <c r="CM74">
        <v>4</v>
      </c>
      <c r="CN74">
        <v>0</v>
      </c>
      <c r="CO74">
        <v>0</v>
      </c>
      <c r="CP74">
        <v>10</v>
      </c>
      <c r="CQ74">
        <v>3</v>
      </c>
      <c r="CR74">
        <v>2</v>
      </c>
      <c r="CS74">
        <v>2</v>
      </c>
      <c r="CT74">
        <v>9</v>
      </c>
      <c r="CU74">
        <v>0</v>
      </c>
      <c r="CV74">
        <v>2</v>
      </c>
      <c r="CW74">
        <v>9</v>
      </c>
      <c r="CX74">
        <v>9</v>
      </c>
      <c r="CY74">
        <v>0</v>
      </c>
      <c r="CZ74">
        <v>2</v>
      </c>
      <c r="DA74">
        <v>9</v>
      </c>
      <c r="DC74">
        <f>((8/15)*100)</f>
        <v>53.333333333333336</v>
      </c>
      <c r="DD74">
        <f>((6/15)*100)</f>
        <v>40</v>
      </c>
      <c r="DE74">
        <f>((6/15)*100)</f>
        <v>40</v>
      </c>
      <c r="DF74">
        <f>((7/13)*100)</f>
        <v>53.846153846153847</v>
      </c>
      <c r="DG74">
        <f>((8/13)*100)</f>
        <v>61.53846153846154</v>
      </c>
      <c r="DH74">
        <f>((8/13)*100)</f>
        <v>61.53846153846154</v>
      </c>
      <c r="DI74">
        <f>((7/16)*100)</f>
        <v>43.75</v>
      </c>
      <c r="DJ74">
        <f>((8/16)*100)</f>
        <v>50</v>
      </c>
      <c r="DK74">
        <f>((16/16)*100)</f>
        <v>100</v>
      </c>
      <c r="DL74">
        <f>((7/16)*100)</f>
        <v>43.75</v>
      </c>
      <c r="DM74">
        <f>((8/16)*100)</f>
        <v>50</v>
      </c>
      <c r="DN74">
        <f>((16/16)*100)</f>
        <v>100</v>
      </c>
      <c r="DP74">
        <f>((4/8)*100)</f>
        <v>50</v>
      </c>
      <c r="DQ74">
        <f>((0/8)*100)</f>
        <v>0</v>
      </c>
      <c r="DR74">
        <f>((0/8)*100)</f>
        <v>0</v>
      </c>
      <c r="DS74">
        <f>((3/10)*100)</f>
        <v>30</v>
      </c>
      <c r="DT74">
        <f>((2/10)*100)</f>
        <v>20</v>
      </c>
      <c r="DU74">
        <f>((2/10)*100)</f>
        <v>20</v>
      </c>
      <c r="DV74">
        <f>((0/9)*100)</f>
        <v>0</v>
      </c>
      <c r="DW74">
        <f>((2/9)*100)</f>
        <v>22.222222222222221</v>
      </c>
      <c r="DX74">
        <f>((9/9)*100)</f>
        <v>100</v>
      </c>
      <c r="DY74">
        <f>((0/9)*100)</f>
        <v>0</v>
      </c>
      <c r="DZ74">
        <f>((2/9)*100)</f>
        <v>22.222222222222221</v>
      </c>
      <c r="EA74">
        <f>((9/9)*100)</f>
        <v>100</v>
      </c>
    </row>
    <row r="75" spans="1:131" x14ac:dyDescent="0.25">
      <c r="A75">
        <v>250.92304200000001</v>
      </c>
      <c r="B75">
        <v>8.2929379999999995</v>
      </c>
      <c r="C75">
        <v>266.781295</v>
      </c>
      <c r="D75">
        <v>7.206753</v>
      </c>
      <c r="E75">
        <v>253.31165199999998</v>
      </c>
      <c r="F75">
        <v>9.0963399999999996</v>
      </c>
      <c r="G75">
        <v>252.93799100000001</v>
      </c>
      <c r="H75">
        <v>5.988969</v>
      </c>
      <c r="K75">
        <f>(13/200)</f>
        <v>6.5000000000000002E-2</v>
      </c>
      <c r="P75">
        <f>(9/200)</f>
        <v>4.4999999999999998E-2</v>
      </c>
      <c r="R75">
        <f>(13/200)</f>
        <v>6.5000000000000002E-2</v>
      </c>
      <c r="S75">
        <f>(11/200)</f>
        <v>5.5E-2</v>
      </c>
      <c r="U75">
        <f>0.065+0.045</f>
        <v>0.11</v>
      </c>
      <c r="Z75">
        <f>SQRT((ABS($A$76-$A$75)^2+(ABS($B$76-$B$75)^2)))</f>
        <v>19.378220892116829</v>
      </c>
      <c r="AJ75">
        <f>1/0.11</f>
        <v>9.0909090909090917</v>
      </c>
      <c r="AO75">
        <f t="shared" si="31"/>
        <v>176.16564447378934</v>
      </c>
      <c r="AV75">
        <f>((0.065/0.11)*100)</f>
        <v>59.090909090909093</v>
      </c>
      <c r="BA75">
        <f>((0.045/0.11)*100)</f>
        <v>40.909090909090907</v>
      </c>
      <c r="BF75">
        <f>ABS($B$75-$D$75)</f>
        <v>1.0861849999999995</v>
      </c>
      <c r="BG75">
        <f>ABS($F$75-$H$75)</f>
        <v>3.1073709999999997</v>
      </c>
      <c r="BI75">
        <v>1.4991125000000003</v>
      </c>
      <c r="BJ75">
        <v>2.3775729999999999</v>
      </c>
      <c r="BL75">
        <f>SQRT((ABS($A$75-$E$75)^2+(ABS($B$75-$F$75)^2)))</f>
        <v>2.5201016855880765</v>
      </c>
      <c r="BO75">
        <f>SQRT((ABS($A$75-$G$75)^2+(ABS($B$75-$H$75)^2)))</f>
        <v>3.060766672839013</v>
      </c>
      <c r="BS75">
        <f>DEGREES(ACOS((22.3288719554146^2+21.2307221471878^2-4.02265850306299^2)/(2*22.3288719554146*21.2307221471878)))</f>
        <v>10.197081530722786</v>
      </c>
      <c r="BU75">
        <v>13</v>
      </c>
      <c r="BV75">
        <v>7</v>
      </c>
      <c r="BW75">
        <v>2</v>
      </c>
      <c r="BX75">
        <v>2</v>
      </c>
      <c r="CL75">
        <v>9</v>
      </c>
      <c r="CM75">
        <v>3</v>
      </c>
      <c r="CN75">
        <v>0</v>
      </c>
      <c r="CO75">
        <v>0</v>
      </c>
      <c r="CT75">
        <v>13</v>
      </c>
      <c r="CU75">
        <v>2</v>
      </c>
      <c r="CV75">
        <v>8</v>
      </c>
      <c r="CW75">
        <v>11</v>
      </c>
      <c r="CX75">
        <v>11</v>
      </c>
      <c r="CY75">
        <v>0</v>
      </c>
      <c r="CZ75">
        <v>6</v>
      </c>
      <c r="DA75">
        <v>11</v>
      </c>
      <c r="DC75">
        <f>((7/13)*100)</f>
        <v>53.846153846153847</v>
      </c>
      <c r="DD75">
        <f>((2/13)*100)</f>
        <v>15.384615384615385</v>
      </c>
      <c r="DE75">
        <f>((2/13)*100)</f>
        <v>15.384615384615385</v>
      </c>
      <c r="DP75">
        <f>((3/9)*100)</f>
        <v>33.333333333333329</v>
      </c>
      <c r="DQ75">
        <f>((0/9)*100)</f>
        <v>0</v>
      </c>
      <c r="DR75">
        <f>((0/9)*100)</f>
        <v>0</v>
      </c>
      <c r="DV75">
        <f>((2/13)*100)</f>
        <v>15.384615384615385</v>
      </c>
      <c r="DW75">
        <f>((8/13)*100)</f>
        <v>61.53846153846154</v>
      </c>
      <c r="DX75">
        <f>((11/13)*100)</f>
        <v>84.615384615384613</v>
      </c>
      <c r="DY75">
        <f>((0/11)*100)</f>
        <v>0</v>
      </c>
      <c r="DZ75">
        <f>((6/11)*100)</f>
        <v>54.54545454545454</v>
      </c>
      <c r="EA75">
        <f>((11/11)*100)</f>
        <v>100</v>
      </c>
    </row>
    <row r="76" spans="1:131" x14ac:dyDescent="0.25">
      <c r="A76">
        <v>270.27613400000001</v>
      </c>
      <c r="B76">
        <v>9.2794849999999993</v>
      </c>
      <c r="BR76">
        <f>DEGREES(ACOS((10.6795374371624^2+28.6740257346476^2-18.1162010097178^2)/(2*10.6795374371624*28.6740257346476)))</f>
        <v>6.8682800767390475</v>
      </c>
      <c r="BS76" t="e">
        <f>DEGREES(ACOS((4.28796923319478^2+0^2-4.28796923319478^2)/(2*4.28796923319478*0)))</f>
        <v>#DIV/0!</v>
      </c>
    </row>
    <row r="77" spans="1:131" x14ac:dyDescent="0.25">
      <c r="A77" t="s">
        <v>22</v>
      </c>
      <c r="B77" t="s">
        <v>22</v>
      </c>
      <c r="C77" t="s">
        <v>22</v>
      </c>
      <c r="D77" t="s">
        <v>22</v>
      </c>
      <c r="E77" t="s">
        <v>22</v>
      </c>
      <c r="F77" t="s">
        <v>22</v>
      </c>
      <c r="G77" t="s">
        <v>22</v>
      </c>
      <c r="H77" t="s">
        <v>22</v>
      </c>
      <c r="BR77">
        <f>DEGREES(ACOS((5.2414788194418^2+28.8539097783173^2-24.9173633235246^2)/(2*5.2414788194418*28.8539097783173)))</f>
        <v>37.755281748201611</v>
      </c>
    </row>
    <row r="78" spans="1:131" x14ac:dyDescent="0.25">
      <c r="A78">
        <v>234.46139299999999</v>
      </c>
      <c r="B78">
        <v>6.6040729999999996</v>
      </c>
      <c r="C78">
        <v>223.42685499999999</v>
      </c>
      <c r="D78">
        <v>8.9950010000000002</v>
      </c>
      <c r="E78">
        <v>235.90448499999999</v>
      </c>
      <c r="F78">
        <v>5.7098969999999998</v>
      </c>
      <c r="G78">
        <v>241.64531099999999</v>
      </c>
      <c r="H78">
        <v>8.7408260000000002</v>
      </c>
      <c r="K78">
        <f>(19/200)</f>
        <v>9.5000000000000001E-2</v>
      </c>
      <c r="L78">
        <f>(18/200)</f>
        <v>0.09</v>
      </c>
      <c r="M78">
        <f>(15/200)</f>
        <v>7.4999999999999997E-2</v>
      </c>
      <c r="N78">
        <f>(14/200)</f>
        <v>7.0000000000000007E-2</v>
      </c>
      <c r="P78">
        <f>(10/200)</f>
        <v>0.05</v>
      </c>
      <c r="Q78">
        <f>(11/200)</f>
        <v>5.5E-2</v>
      </c>
      <c r="R78">
        <f>(14/200)</f>
        <v>7.0000000000000007E-2</v>
      </c>
      <c r="S78">
        <f>(14/200)</f>
        <v>7.0000000000000007E-2</v>
      </c>
      <c r="U78">
        <f>0.095+0.05</f>
        <v>0.14500000000000002</v>
      </c>
      <c r="V78">
        <f>0.09+0.055</f>
        <v>0.14499999999999999</v>
      </c>
      <c r="W78">
        <f>0.075+0.07</f>
        <v>0.14500000000000002</v>
      </c>
      <c r="X78">
        <f>0.07+0.07</f>
        <v>0.14000000000000001</v>
      </c>
      <c r="Z78">
        <f>SQRT((ABS($A$79-$A$78)^2+(ABS($B$79-$B$78)^2)))</f>
        <v>18.999135946858328</v>
      </c>
      <c r="AA78">
        <f>SQRT((ABS($C$79-$C$78)^2+(ABS($D$79-$D$78)^2)))</f>
        <v>18.194918128052159</v>
      </c>
      <c r="AB78">
        <f>SQRT((ABS($E$79-$E$78)^2+(ABS($F$79-$F$78)^2)))</f>
        <v>18.52244799883945</v>
      </c>
      <c r="AC78">
        <f>SQRT((ABS($G$79-$G$78)^2+(ABS($H$79-$H$78)^2)))</f>
        <v>18.788172981192194</v>
      </c>
      <c r="AJ78">
        <f>1/0.145</f>
        <v>6.8965517241379315</v>
      </c>
      <c r="AK78">
        <f>1/0.145</f>
        <v>6.8965517241379315</v>
      </c>
      <c r="AL78">
        <f>1/0.145</f>
        <v>6.8965517241379315</v>
      </c>
      <c r="AM78">
        <f>1/0.14</f>
        <v>7.1428571428571423</v>
      </c>
      <c r="AO78">
        <f t="shared" ref="AO78:AO85" si="36">$Z78/$U78</f>
        <v>131.02852377143674</v>
      </c>
      <c r="AP78">
        <f t="shared" ref="AP78:AP84" si="37">$AA78/$V78</f>
        <v>125.48219398656661</v>
      </c>
      <c r="AQ78">
        <f t="shared" ref="AQ78:AQ85" si="38">$AB78/$W78</f>
        <v>127.74102068165136</v>
      </c>
      <c r="AR78">
        <f t="shared" ref="AR78:AR85" si="39">$AC78/$X78</f>
        <v>134.20123557994424</v>
      </c>
      <c r="AV78">
        <f>((0.095/0.145)*100)</f>
        <v>65.517241379310349</v>
      </c>
      <c r="AW78">
        <f>((0.09/0.145)*100)</f>
        <v>62.068965517241381</v>
      </c>
      <c r="AX78">
        <f>((0.075/0.145)*100)</f>
        <v>51.724137931034484</v>
      </c>
      <c r="AY78">
        <f>((0.07/0.14)*100)</f>
        <v>50</v>
      </c>
      <c r="BA78">
        <f>((0.05/0.145)*100)</f>
        <v>34.482758620689658</v>
      </c>
      <c r="BB78">
        <f>((0.055/0.145)*100)</f>
        <v>37.931034482758626</v>
      </c>
      <c r="BC78">
        <f>((0.07/0.145)*100)</f>
        <v>48.275862068965523</v>
      </c>
      <c r="BD78">
        <f>((0.07/0.14)*100)</f>
        <v>50</v>
      </c>
      <c r="BF78">
        <f>ABS($B$78-$D$78)</f>
        <v>2.3909280000000006</v>
      </c>
      <c r="BG78">
        <f>ABS($F$78-$H$78)</f>
        <v>3.0309290000000004</v>
      </c>
      <c r="BL78">
        <f>SQRT((ABS($A$78-$E$78)^2+(ABS($B$78-$F$78)^2)))</f>
        <v>1.6976646428078839</v>
      </c>
      <c r="BM78">
        <f>SQRT((ABS($C$78-$G$79)^2+(ABS($D$78-$H$79)^2)))</f>
        <v>0.76369976577252141</v>
      </c>
      <c r="BO78">
        <f>SQRT((ABS($A$78-$G$78)^2+(ABS($B$78-$H$78)^2)))</f>
        <v>7.4949577192758792</v>
      </c>
      <c r="BP78">
        <f>SQRT((ABS($C$78-$E$79)^2+(ABS($D$78-$F$79)^2)))</f>
        <v>6.3192221803715523</v>
      </c>
      <c r="BR78">
        <f>DEGREES(ACOS((27.0416047966962^2+26.7886734048099^2-3.83643364894442^2)/(2*27.0416047966962*26.7886734048099)))</f>
        <v>8.1560394987840645</v>
      </c>
      <c r="BU78">
        <v>19</v>
      </c>
      <c r="BV78">
        <v>8</v>
      </c>
      <c r="BW78">
        <v>6</v>
      </c>
      <c r="BX78">
        <v>12</v>
      </c>
      <c r="BY78">
        <v>18</v>
      </c>
      <c r="BZ78">
        <v>9</v>
      </c>
      <c r="CA78">
        <v>11</v>
      </c>
      <c r="CB78">
        <v>6</v>
      </c>
      <c r="CC78">
        <v>15</v>
      </c>
      <c r="CD78">
        <v>6</v>
      </c>
      <c r="CE78">
        <v>11</v>
      </c>
      <c r="CF78">
        <v>8</v>
      </c>
      <c r="CG78">
        <v>14</v>
      </c>
      <c r="CH78">
        <v>12</v>
      </c>
      <c r="CI78">
        <v>4</v>
      </c>
      <c r="CJ78">
        <v>8</v>
      </c>
      <c r="CL78">
        <v>10</v>
      </c>
      <c r="CM78">
        <v>0</v>
      </c>
      <c r="CN78">
        <v>1</v>
      </c>
      <c r="CO78">
        <v>7</v>
      </c>
      <c r="CP78">
        <v>11</v>
      </c>
      <c r="CQ78">
        <v>0</v>
      </c>
      <c r="CR78">
        <v>7</v>
      </c>
      <c r="CS78">
        <v>1</v>
      </c>
      <c r="CT78">
        <v>14</v>
      </c>
      <c r="CU78">
        <v>1</v>
      </c>
      <c r="CV78">
        <v>7</v>
      </c>
      <c r="CW78">
        <v>8</v>
      </c>
      <c r="CX78">
        <v>14</v>
      </c>
      <c r="CY78">
        <v>7</v>
      </c>
      <c r="CZ78">
        <v>1</v>
      </c>
      <c r="DA78">
        <v>8</v>
      </c>
      <c r="DC78">
        <f>((8/19)*100)</f>
        <v>42.105263157894733</v>
      </c>
      <c r="DD78">
        <f>((6/19)*100)</f>
        <v>31.578947368421051</v>
      </c>
      <c r="DE78">
        <f>((12/19)*100)</f>
        <v>63.157894736842103</v>
      </c>
      <c r="DF78">
        <f>((9/18)*100)</f>
        <v>50</v>
      </c>
      <c r="DG78">
        <f>((11/18)*100)</f>
        <v>61.111111111111114</v>
      </c>
      <c r="DH78">
        <f>((6/18)*100)</f>
        <v>33.333333333333329</v>
      </c>
      <c r="DI78">
        <f>((6/15)*100)</f>
        <v>40</v>
      </c>
      <c r="DJ78">
        <f>((11/15)*100)</f>
        <v>73.333333333333329</v>
      </c>
      <c r="DK78">
        <f>((8/15)*100)</f>
        <v>53.333333333333336</v>
      </c>
      <c r="DL78">
        <f>((12/14)*100)</f>
        <v>85.714285714285708</v>
      </c>
      <c r="DM78">
        <f>((4/14)*100)</f>
        <v>28.571428571428569</v>
      </c>
      <c r="DN78">
        <f>((8/14)*100)</f>
        <v>57.142857142857139</v>
      </c>
      <c r="DP78">
        <f>((0/10)*100)</f>
        <v>0</v>
      </c>
      <c r="DQ78">
        <f>((1/10)*100)</f>
        <v>10</v>
      </c>
      <c r="DR78">
        <f>((7/10)*100)</f>
        <v>70</v>
      </c>
      <c r="DS78">
        <f>((0/11)*100)</f>
        <v>0</v>
      </c>
      <c r="DT78">
        <f>((7/11)*100)</f>
        <v>63.636363636363633</v>
      </c>
      <c r="DU78">
        <f>((1/11)*100)</f>
        <v>9.0909090909090917</v>
      </c>
      <c r="DV78">
        <f>((1/14)*100)</f>
        <v>7.1428571428571423</v>
      </c>
      <c r="DW78">
        <f>((7/14)*100)</f>
        <v>50</v>
      </c>
      <c r="DX78">
        <f>((8/14)*100)</f>
        <v>57.142857142857139</v>
      </c>
      <c r="DY78">
        <f>((7/14)*100)</f>
        <v>50</v>
      </c>
      <c r="DZ78">
        <f>((1/14)*100)</f>
        <v>7.1428571428571423</v>
      </c>
      <c r="EA78">
        <f>((8/14)*100)</f>
        <v>57.142857142857139</v>
      </c>
    </row>
    <row r="79" spans="1:131" x14ac:dyDescent="0.25">
      <c r="A79">
        <v>215.46979400000001</v>
      </c>
      <c r="B79">
        <v>7.1391749999999998</v>
      </c>
      <c r="C79">
        <v>205.29339099999999</v>
      </c>
      <c r="D79">
        <v>7.5008359999999996</v>
      </c>
      <c r="E79">
        <v>217.42768100000001</v>
      </c>
      <c r="F79">
        <v>7.0094329999999996</v>
      </c>
      <c r="G79">
        <v>222.87335099999999</v>
      </c>
      <c r="H79">
        <v>9.5211860000000001</v>
      </c>
      <c r="K79">
        <f>(18/200)</f>
        <v>0.09</v>
      </c>
      <c r="L79">
        <f>(22/200)</f>
        <v>0.11</v>
      </c>
      <c r="M79">
        <f>(13/200)</f>
        <v>6.5000000000000002E-2</v>
      </c>
      <c r="N79">
        <f>(17/200)</f>
        <v>8.5000000000000006E-2</v>
      </c>
      <c r="P79">
        <f>(9/200)</f>
        <v>4.4999999999999998E-2</v>
      </c>
      <c r="Q79">
        <f>(11/200)</f>
        <v>5.5E-2</v>
      </c>
      <c r="R79">
        <f>(12/200)</f>
        <v>0.06</v>
      </c>
      <c r="S79">
        <f>(12/200)</f>
        <v>0.06</v>
      </c>
      <c r="U79">
        <f>0.09+0.045</f>
        <v>0.13500000000000001</v>
      </c>
      <c r="V79">
        <f>0.11+0.055</f>
        <v>0.16500000000000001</v>
      </c>
      <c r="W79">
        <f>0.065+0.06</f>
        <v>0.125</v>
      </c>
      <c r="X79">
        <f>0.085+0.06</f>
        <v>0.14500000000000002</v>
      </c>
      <c r="Z79">
        <f>SQRT((ABS($A$80-$A$79)^2+(ABS($B$80-$B$79)^2)))</f>
        <v>18.483714882504987</v>
      </c>
      <c r="AA79">
        <f>SQRT((ABS($C$80-$C$79)^2+(ABS($D$80-$D$79)^2)))</f>
        <v>27.391453539398043</v>
      </c>
      <c r="AB79">
        <f>SQRT((ABS($E$80-$E$79)^2+(ABS($F$80-$F$79)^2)))</f>
        <v>18.66876687820481</v>
      </c>
      <c r="AC79">
        <f>SQRT((ABS($G$80-$G$79)^2+(ABS($H$80-$H$79)^2)))</f>
        <v>19.586707621821098</v>
      </c>
      <c r="AJ79">
        <f>1/0.135</f>
        <v>7.4074074074074066</v>
      </c>
      <c r="AK79">
        <f>1/0.165</f>
        <v>6.0606060606060606</v>
      </c>
      <c r="AL79">
        <f>1/0.125</f>
        <v>8</v>
      </c>
      <c r="AM79">
        <f>1/0.145</f>
        <v>6.8965517241379315</v>
      </c>
      <c r="AO79">
        <f t="shared" si="36"/>
        <v>136.91640653707398</v>
      </c>
      <c r="AP79">
        <f t="shared" si="37"/>
        <v>166.00880932968511</v>
      </c>
      <c r="AQ79">
        <f t="shared" si="38"/>
        <v>149.35013502563848</v>
      </c>
      <c r="AR79">
        <f t="shared" si="39"/>
        <v>135.08074221945583</v>
      </c>
      <c r="AV79">
        <f>((0.09/0.135)*100)</f>
        <v>66.666666666666657</v>
      </c>
      <c r="AW79">
        <f>((0.11/0.165)*100)</f>
        <v>66.666666666666657</v>
      </c>
      <c r="AX79">
        <f>((0.065/0.125)*100)</f>
        <v>52</v>
      </c>
      <c r="AY79">
        <f>((0.085/0.145)*100)</f>
        <v>58.62068965517242</v>
      </c>
      <c r="BA79">
        <f>((0.045/0.135)*100)</f>
        <v>33.333333333333329</v>
      </c>
      <c r="BB79">
        <f>((0.055/0.165)*100)</f>
        <v>33.333333333333329</v>
      </c>
      <c r="BC79">
        <f>((0.06/0.125)*100)</f>
        <v>48</v>
      </c>
      <c r="BD79">
        <f>((0.06/0.145)*100)</f>
        <v>41.379310344827587</v>
      </c>
      <c r="BF79">
        <f>ABS($B$79-$D$79)</f>
        <v>0.36166099999999979</v>
      </c>
      <c r="BG79">
        <f>ABS($F$79-$H$79)</f>
        <v>2.5117530000000006</v>
      </c>
      <c r="BL79">
        <f>SQRT((ABS($A$79-$E$79)^2+(ABS($B$79-$F$79)^2)))</f>
        <v>1.9621810546769118</v>
      </c>
      <c r="BM79">
        <f>SQRT((ABS($C$79-$G$80)^2+(ABS($D$79-$H$80)^2)))</f>
        <v>2.033681158850861</v>
      </c>
      <c r="BO79">
        <f>SQRT((ABS($A$79-$G$79)^2+(ABS($B$79-$H$79)^2)))</f>
        <v>7.7773152601890629</v>
      </c>
      <c r="BP79">
        <f>SQRT((ABS($C$79-$E$80)^2+(ABS($D$79-$F$80)^2)))</f>
        <v>6.9337662068944699</v>
      </c>
      <c r="BR79">
        <f>DEGREES(ACOS((35.300079366978^2+34.5209959065896^2-3.38331723775144^2)/(2*35.300079366978*34.5209959065896)))</f>
        <v>5.4058769848745563</v>
      </c>
      <c r="BS79">
        <f>DEGREES(ACOS((12.7729317162163^2+27.7097856086121^2-15.8601056872257^2)/(2*12.7729317162163*27.7097856086121)))</f>
        <v>16.29443438940179</v>
      </c>
      <c r="BU79">
        <v>18</v>
      </c>
      <c r="BV79">
        <v>7</v>
      </c>
      <c r="BW79">
        <v>6</v>
      </c>
      <c r="BX79">
        <v>13</v>
      </c>
      <c r="BY79">
        <v>22</v>
      </c>
      <c r="BZ79">
        <v>13</v>
      </c>
      <c r="CA79">
        <v>10</v>
      </c>
      <c r="CB79">
        <v>11</v>
      </c>
      <c r="CC79">
        <v>13</v>
      </c>
      <c r="CD79">
        <v>6</v>
      </c>
      <c r="CE79">
        <v>7</v>
      </c>
      <c r="CF79">
        <v>10</v>
      </c>
      <c r="CG79">
        <v>17</v>
      </c>
      <c r="CH79">
        <v>13</v>
      </c>
      <c r="CI79">
        <v>6</v>
      </c>
      <c r="CJ79">
        <v>10</v>
      </c>
      <c r="CL79">
        <v>9</v>
      </c>
      <c r="CM79">
        <v>0</v>
      </c>
      <c r="CN79">
        <v>0</v>
      </c>
      <c r="CO79">
        <v>7</v>
      </c>
      <c r="CP79">
        <v>11</v>
      </c>
      <c r="CQ79">
        <v>0</v>
      </c>
      <c r="CR79">
        <v>5</v>
      </c>
      <c r="CS79">
        <v>0</v>
      </c>
      <c r="CT79">
        <v>12</v>
      </c>
      <c r="CU79">
        <v>0</v>
      </c>
      <c r="CV79">
        <v>5</v>
      </c>
      <c r="CW79">
        <v>5</v>
      </c>
      <c r="CX79">
        <v>12</v>
      </c>
      <c r="CY79">
        <v>7</v>
      </c>
      <c r="CZ79">
        <v>0</v>
      </c>
      <c r="DA79">
        <v>5</v>
      </c>
      <c r="DC79">
        <f>((7/18)*100)</f>
        <v>38.888888888888893</v>
      </c>
      <c r="DD79">
        <f>((6/18)*100)</f>
        <v>33.333333333333329</v>
      </c>
      <c r="DE79">
        <f>((13/18)*100)</f>
        <v>72.222222222222214</v>
      </c>
      <c r="DF79">
        <f>((13/22)*100)</f>
        <v>59.090909090909093</v>
      </c>
      <c r="DG79">
        <f>((10/22)*100)</f>
        <v>45.454545454545453</v>
      </c>
      <c r="DH79">
        <f>((11/22)*100)</f>
        <v>50</v>
      </c>
      <c r="DI79">
        <f>((6/13)*100)</f>
        <v>46.153846153846153</v>
      </c>
      <c r="DJ79">
        <f>((7/13)*100)</f>
        <v>53.846153846153847</v>
      </c>
      <c r="DK79">
        <f>((10/13)*100)</f>
        <v>76.923076923076934</v>
      </c>
      <c r="DL79">
        <f>((13/17)*100)</f>
        <v>76.470588235294116</v>
      </c>
      <c r="DM79">
        <f>((6/17)*100)</f>
        <v>35.294117647058826</v>
      </c>
      <c r="DN79">
        <f>((10/17)*100)</f>
        <v>58.82352941176471</v>
      </c>
      <c r="DP79">
        <f>((0/9)*100)</f>
        <v>0</v>
      </c>
      <c r="DQ79">
        <f>((0/9)*100)</f>
        <v>0</v>
      </c>
      <c r="DR79">
        <f>((7/9)*100)</f>
        <v>77.777777777777786</v>
      </c>
      <c r="DS79">
        <f>((0/11)*100)</f>
        <v>0</v>
      </c>
      <c r="DT79">
        <f>((5/11)*100)</f>
        <v>45.454545454545453</v>
      </c>
      <c r="DU79">
        <f>((0/11)*100)</f>
        <v>0</v>
      </c>
      <c r="DV79">
        <f>((0/12)*100)</f>
        <v>0</v>
      </c>
      <c r="DW79">
        <f>((5/12)*100)</f>
        <v>41.666666666666671</v>
      </c>
      <c r="DX79">
        <f>((5/12)*100)</f>
        <v>41.666666666666671</v>
      </c>
      <c r="DY79">
        <f>((7/12)*100)</f>
        <v>58.333333333333336</v>
      </c>
      <c r="DZ79">
        <f>((0/12)*100)</f>
        <v>0</v>
      </c>
      <c r="EA79">
        <f>((5/12)*100)</f>
        <v>41.666666666666671</v>
      </c>
    </row>
    <row r="80" spans="1:131" x14ac:dyDescent="0.25">
      <c r="A80">
        <v>197.049544</v>
      </c>
      <c r="B80">
        <v>5.6087809999999996</v>
      </c>
      <c r="C80">
        <v>177.90409199999999</v>
      </c>
      <c r="D80">
        <v>7.1572849999999999</v>
      </c>
      <c r="E80">
        <v>198.88339500000001</v>
      </c>
      <c r="F80">
        <v>4.8571520000000001</v>
      </c>
      <c r="G80">
        <v>203.34057899999999</v>
      </c>
      <c r="H80">
        <v>8.0686250000000008</v>
      </c>
      <c r="K80">
        <f>(20/200)</f>
        <v>0.1</v>
      </c>
      <c r="L80">
        <f>(14/200)</f>
        <v>7.0000000000000007E-2</v>
      </c>
      <c r="M80">
        <f>(16/200)</f>
        <v>0.08</v>
      </c>
      <c r="N80">
        <f>(18/200)</f>
        <v>0.09</v>
      </c>
      <c r="P80">
        <f>(9/200)</f>
        <v>4.4999999999999998E-2</v>
      </c>
      <c r="Q80">
        <f>(10/200)</f>
        <v>0.05</v>
      </c>
      <c r="R80">
        <f>(12/200)</f>
        <v>0.06</v>
      </c>
      <c r="S80">
        <f>(11/200)</f>
        <v>5.5E-2</v>
      </c>
      <c r="U80">
        <f>0.1+0.045</f>
        <v>0.14500000000000002</v>
      </c>
      <c r="V80">
        <f>0.07+0.05</f>
        <v>0.12000000000000001</v>
      </c>
      <c r="W80">
        <f>0.08+0.06</f>
        <v>0.14000000000000001</v>
      </c>
      <c r="X80">
        <f>0.09+0.055</f>
        <v>0.14499999999999999</v>
      </c>
      <c r="Z80">
        <f>SQRT((ABS($A$81-$A$80)^2+(ABS($B$81-$B$80)^2)))</f>
        <v>24.83096655757485</v>
      </c>
      <c r="AA80">
        <f>SQRT((ABS($C$81-$C$80)^2+(ABS($D$81-$D$80)^2)))</f>
        <v>22.370044384237946</v>
      </c>
      <c r="AB80">
        <f>SQRT((ABS($E$81-$E$80)^2+(ABS($F$81-$F$80)^2)))</f>
        <v>25.580288476802806</v>
      </c>
      <c r="AC80">
        <f>SQRT((ABS($G$81-$G$80)^2+(ABS($H$81-$H$80)^2)))</f>
        <v>28.353083664231317</v>
      </c>
      <c r="AJ80">
        <f>1/0.145</f>
        <v>6.8965517241379315</v>
      </c>
      <c r="AK80">
        <f>1/0.12</f>
        <v>8.3333333333333339</v>
      </c>
      <c r="AL80">
        <f>1/0.14</f>
        <v>7.1428571428571423</v>
      </c>
      <c r="AM80">
        <f>1/0.145</f>
        <v>6.8965517241379315</v>
      </c>
      <c r="AO80">
        <f t="shared" si="36"/>
        <v>171.24804522465411</v>
      </c>
      <c r="AP80">
        <f t="shared" si="37"/>
        <v>186.41703653531621</v>
      </c>
      <c r="AQ80">
        <f t="shared" si="38"/>
        <v>182.71634626287718</v>
      </c>
      <c r="AR80">
        <f t="shared" si="39"/>
        <v>195.53850802918151</v>
      </c>
      <c r="AV80">
        <f>((0.1/0.145)*100)</f>
        <v>68.965517241379317</v>
      </c>
      <c r="AW80">
        <f>((0.07/0.12)*100)</f>
        <v>58.333333333333336</v>
      </c>
      <c r="AX80">
        <f>((0.08/0.14)*100)</f>
        <v>57.142857142857139</v>
      </c>
      <c r="AY80">
        <f>((0.09/0.145)*100)</f>
        <v>62.068965517241381</v>
      </c>
      <c r="BA80">
        <f>((0.045/0.145)*100)</f>
        <v>31.03448275862069</v>
      </c>
      <c r="BB80">
        <f>((0.05/0.12)*100)</f>
        <v>41.666666666666671</v>
      </c>
      <c r="BC80">
        <f>((0.06/0.14)*100)</f>
        <v>42.857142857142847</v>
      </c>
      <c r="BD80">
        <f>((0.055/0.145)*100)</f>
        <v>37.931034482758626</v>
      </c>
      <c r="BF80">
        <f>ABS($B$80-$D$80)</f>
        <v>1.5485040000000003</v>
      </c>
      <c r="BG80">
        <f>ABS($F$80-$H$80)</f>
        <v>3.2114730000000007</v>
      </c>
      <c r="BL80">
        <f>SQRT((ABS($A$80-$E$80)^2+(ABS($B$80-$F$80)^2)))</f>
        <v>1.98190707245371</v>
      </c>
      <c r="BM80">
        <f>SQRT((ABS($C$80-$G$81)^2+(ABS($D$80-$H$81)^2)))</f>
        <v>3.3957099621130755</v>
      </c>
      <c r="BO80">
        <f>SQRT((ABS($A$80-$G$80)^2+(ABS($B$80-$H$80)^2)))</f>
        <v>6.7548466951930841</v>
      </c>
      <c r="BP80">
        <f>SQRT((ABS($C$80-$E$81)^2+(ABS($D$80-$F$81)^2)))</f>
        <v>4.8771777525634583</v>
      </c>
      <c r="BR80">
        <f>DEGREES(ACOS((27.2041808900524^2+27.3724804219634^2-3.14611478106966^2)/(2*27.2041808900524*27.3724804219634)))</f>
        <v>6.5999422666304373</v>
      </c>
      <c r="BS80">
        <f>DEGREES(ACOS((6.42933391977095^2+24.8410780730926^2-18.7043921166137^2)/(2*6.42933391977095*24.8410780730926)))</f>
        <v>14.984662958457541</v>
      </c>
      <c r="BU80">
        <v>20</v>
      </c>
      <c r="BV80">
        <v>13</v>
      </c>
      <c r="BW80">
        <v>10</v>
      </c>
      <c r="BX80">
        <v>14</v>
      </c>
      <c r="BY80">
        <v>14</v>
      </c>
      <c r="BZ80">
        <v>11</v>
      </c>
      <c r="CA80">
        <v>5</v>
      </c>
      <c r="CB80">
        <v>4</v>
      </c>
      <c r="CC80">
        <v>16</v>
      </c>
      <c r="CD80">
        <v>10</v>
      </c>
      <c r="CE80">
        <v>6</v>
      </c>
      <c r="CF80">
        <v>14</v>
      </c>
      <c r="CG80">
        <v>18</v>
      </c>
      <c r="CH80">
        <v>14</v>
      </c>
      <c r="CI80">
        <v>8</v>
      </c>
      <c r="CJ80">
        <v>14</v>
      </c>
      <c r="CL80">
        <v>9</v>
      </c>
      <c r="CM80">
        <v>0</v>
      </c>
      <c r="CN80">
        <v>2</v>
      </c>
      <c r="CO80">
        <v>5</v>
      </c>
      <c r="CP80">
        <v>10</v>
      </c>
      <c r="CQ80">
        <v>3</v>
      </c>
      <c r="CR80">
        <v>0</v>
      </c>
      <c r="CS80">
        <v>0</v>
      </c>
      <c r="CT80">
        <v>12</v>
      </c>
      <c r="CU80">
        <v>2</v>
      </c>
      <c r="CV80">
        <v>0</v>
      </c>
      <c r="CW80">
        <v>8</v>
      </c>
      <c r="CX80">
        <v>11</v>
      </c>
      <c r="CY80">
        <v>5</v>
      </c>
      <c r="CZ80">
        <v>0</v>
      </c>
      <c r="DA80">
        <v>8</v>
      </c>
      <c r="DC80">
        <f>((13/20)*100)</f>
        <v>65</v>
      </c>
      <c r="DD80">
        <f>((10/20)*100)</f>
        <v>50</v>
      </c>
      <c r="DE80">
        <f>((14/20)*100)</f>
        <v>70</v>
      </c>
      <c r="DF80">
        <f>((11/14)*100)</f>
        <v>78.571428571428569</v>
      </c>
      <c r="DG80">
        <f>((5/14)*100)</f>
        <v>35.714285714285715</v>
      </c>
      <c r="DH80">
        <f>((4/14)*100)</f>
        <v>28.571428571428569</v>
      </c>
      <c r="DI80">
        <f>((10/16)*100)</f>
        <v>62.5</v>
      </c>
      <c r="DJ80">
        <f>((6/16)*100)</f>
        <v>37.5</v>
      </c>
      <c r="DK80">
        <f>((14/16)*100)</f>
        <v>87.5</v>
      </c>
      <c r="DL80">
        <f>((14/18)*100)</f>
        <v>77.777777777777786</v>
      </c>
      <c r="DM80">
        <f>((8/18)*100)</f>
        <v>44.444444444444443</v>
      </c>
      <c r="DN80">
        <f>((14/18)*100)</f>
        <v>77.777777777777786</v>
      </c>
      <c r="DP80">
        <f>((0/9)*100)</f>
        <v>0</v>
      </c>
      <c r="DQ80">
        <f>((2/9)*100)</f>
        <v>22.222222222222221</v>
      </c>
      <c r="DR80">
        <f>((5/9)*100)</f>
        <v>55.555555555555557</v>
      </c>
      <c r="DS80">
        <f>((3/10)*100)</f>
        <v>30</v>
      </c>
      <c r="DT80">
        <f>((0/10)*100)</f>
        <v>0</v>
      </c>
      <c r="DU80">
        <f>((0/10)*100)</f>
        <v>0</v>
      </c>
      <c r="DV80">
        <f>((2/12)*100)</f>
        <v>16.666666666666664</v>
      </c>
      <c r="DW80">
        <f>((0/12)*100)</f>
        <v>0</v>
      </c>
      <c r="DX80">
        <f>((8/12)*100)</f>
        <v>66.666666666666657</v>
      </c>
      <c r="DY80">
        <f>((5/11)*100)</f>
        <v>45.454545454545453</v>
      </c>
      <c r="DZ80">
        <f>((0/11)*100)</f>
        <v>0</v>
      </c>
      <c r="EA80">
        <f>((8/11)*100)</f>
        <v>72.727272727272734</v>
      </c>
    </row>
    <row r="81" spans="1:131" x14ac:dyDescent="0.25">
      <c r="A81">
        <v>172.21884599999998</v>
      </c>
      <c r="B81">
        <v>5.4932949999999998</v>
      </c>
      <c r="C81">
        <v>155.55211300000002</v>
      </c>
      <c r="D81">
        <v>8.0561290000000003</v>
      </c>
      <c r="E81">
        <v>173.311578</v>
      </c>
      <c r="F81">
        <v>5.5154329999999998</v>
      </c>
      <c r="G81">
        <v>175.00020499999999</v>
      </c>
      <c r="H81">
        <v>8.9174799999999994</v>
      </c>
      <c r="K81">
        <f>(16/200)</f>
        <v>0.08</v>
      </c>
      <c r="L81">
        <f>(19/200)</f>
        <v>9.5000000000000001E-2</v>
      </c>
      <c r="M81">
        <f>(14/200)</f>
        <v>7.0000000000000007E-2</v>
      </c>
      <c r="N81">
        <f>(15/200)</f>
        <v>7.4999999999999997E-2</v>
      </c>
      <c r="P81">
        <f>(6/200)</f>
        <v>0.03</v>
      </c>
      <c r="Q81">
        <f>(8/200)</f>
        <v>0.04</v>
      </c>
      <c r="R81">
        <f>(9/200)</f>
        <v>4.4999999999999998E-2</v>
      </c>
      <c r="S81">
        <f>(10/200)</f>
        <v>0.05</v>
      </c>
      <c r="U81">
        <f>0.08+0.03</f>
        <v>0.11</v>
      </c>
      <c r="V81">
        <f>0.095+0.04</f>
        <v>0.13500000000000001</v>
      </c>
      <c r="W81">
        <f>0.07+0.045</f>
        <v>0.115</v>
      </c>
      <c r="X81">
        <f>0.075+0.05</f>
        <v>0.125</v>
      </c>
      <c r="Z81">
        <f>SQRT((ABS($A$82-$A$81)^2+(ABS($B$82-$B$81)^2)))</f>
        <v>20.514653042650888</v>
      </c>
      <c r="AA81">
        <f>SQRT((ABS($C$82-$C$81)^2+(ABS($D$82-$D$81)^2)))</f>
        <v>38.221211318473742</v>
      </c>
      <c r="AB81">
        <f>SQRT((ABS($E$82-$E$81)^2+(ABS($F$82-$F$81)^2)))</f>
        <v>21.758862954706508</v>
      </c>
      <c r="AC81">
        <f>SQRT((ABS($G$82-$G$81)^2+(ABS($H$82-$H$81)^2)))</f>
        <v>23.649091118857719</v>
      </c>
      <c r="AJ81">
        <f>1/0.11</f>
        <v>9.0909090909090917</v>
      </c>
      <c r="AK81">
        <f>1/0.135</f>
        <v>7.4074074074074066</v>
      </c>
      <c r="AL81">
        <f>1/0.115</f>
        <v>8.695652173913043</v>
      </c>
      <c r="AM81">
        <f>1/0.125</f>
        <v>8</v>
      </c>
      <c r="AO81">
        <f t="shared" si="36"/>
        <v>186.49684584228081</v>
      </c>
      <c r="AP81">
        <f t="shared" si="37"/>
        <v>283.12008384054622</v>
      </c>
      <c r="AQ81">
        <f t="shared" si="38"/>
        <v>189.20750395396962</v>
      </c>
      <c r="AR81">
        <f t="shared" si="39"/>
        <v>189.19272895086175</v>
      </c>
      <c r="AV81">
        <f>((0.08/0.11)*100)</f>
        <v>72.727272727272734</v>
      </c>
      <c r="AW81">
        <f>((0.095/0.135)*100)</f>
        <v>70.370370370370367</v>
      </c>
      <c r="AX81">
        <f>((0.07/0.115)*100)</f>
        <v>60.869565217391312</v>
      </c>
      <c r="AY81">
        <f>((0.075/0.125)*100)</f>
        <v>60</v>
      </c>
      <c r="BA81">
        <f>((0.03/0.11)*100)</f>
        <v>27.27272727272727</v>
      </c>
      <c r="BB81">
        <f>((0.04/0.135)*100)</f>
        <v>29.629629629629626</v>
      </c>
      <c r="BC81">
        <f>((0.045/0.115)*100)</f>
        <v>39.130434782608688</v>
      </c>
      <c r="BD81">
        <f>((0.05/0.125)*100)</f>
        <v>40</v>
      </c>
      <c r="BF81">
        <f>ABS($B$81-$D$81)</f>
        <v>2.5628340000000005</v>
      </c>
      <c r="BG81">
        <f>ABS($F$81-$H$81)</f>
        <v>3.4020469999999996</v>
      </c>
      <c r="BL81">
        <f>SQRT((ABS($A$81-$E$81)^2+(ABS($B$81-$F$81)^2)))</f>
        <v>1.0929562273339344</v>
      </c>
      <c r="BM81">
        <f>SQRT((ABS($C$81-$G$82)^2+(ABS($D$81-$H$82)^2)))</f>
        <v>4.4464900949406179</v>
      </c>
      <c r="BO81">
        <f>SQRT((ABS($A$81-$G$81)^2+(ABS($B$81-$H$81)^2)))</f>
        <v>4.4114624333780794</v>
      </c>
      <c r="BP81">
        <f>SQRT((ABS($C$81-$E$82)^2+(ABS($D$81-$F$82)^2)))</f>
        <v>4.2972487248695597</v>
      </c>
      <c r="BR81">
        <f>DEGREES(ACOS((13.6448367622011^2+13.3418230370659^2-4.28796923319478^2)/(2*13.6448367622011*13.3418230370659)))</f>
        <v>18.24025736597514</v>
      </c>
      <c r="BS81">
        <f>DEGREES(ACOS((4.33725867295231^2+30.0124812439714^2-27.9810834816194^2)/(2*4.33725867295231*30.0124812439714)))</f>
        <v>58.347445724084537</v>
      </c>
      <c r="BU81">
        <v>16</v>
      </c>
      <c r="BV81">
        <v>11</v>
      </c>
      <c r="BW81">
        <v>7</v>
      </c>
      <c r="BX81">
        <v>8</v>
      </c>
      <c r="BY81">
        <v>19</v>
      </c>
      <c r="BZ81">
        <v>15</v>
      </c>
      <c r="CA81">
        <v>11</v>
      </c>
      <c r="CB81">
        <v>11</v>
      </c>
      <c r="CC81">
        <v>14</v>
      </c>
      <c r="CD81">
        <v>7</v>
      </c>
      <c r="CE81">
        <v>6</v>
      </c>
      <c r="CF81">
        <v>14</v>
      </c>
      <c r="CG81">
        <v>15</v>
      </c>
      <c r="CH81">
        <v>8</v>
      </c>
      <c r="CI81">
        <v>7</v>
      </c>
      <c r="CJ81">
        <v>14</v>
      </c>
      <c r="CL81">
        <v>6</v>
      </c>
      <c r="CM81">
        <v>3</v>
      </c>
      <c r="CN81">
        <v>0</v>
      </c>
      <c r="CO81">
        <v>2</v>
      </c>
      <c r="CP81">
        <v>8</v>
      </c>
      <c r="CQ81">
        <v>3</v>
      </c>
      <c r="CR81">
        <v>0</v>
      </c>
      <c r="CS81">
        <v>0</v>
      </c>
      <c r="CT81">
        <v>9</v>
      </c>
      <c r="CU81">
        <v>0</v>
      </c>
      <c r="CV81">
        <v>0</v>
      </c>
      <c r="CW81">
        <v>8</v>
      </c>
      <c r="CX81">
        <v>10</v>
      </c>
      <c r="CY81">
        <v>2</v>
      </c>
      <c r="CZ81">
        <v>0</v>
      </c>
      <c r="DA81">
        <v>8</v>
      </c>
      <c r="DC81">
        <f>((11/16)*100)</f>
        <v>68.75</v>
      </c>
      <c r="DD81">
        <f>((7/16)*100)</f>
        <v>43.75</v>
      </c>
      <c r="DE81">
        <f>((8/16)*100)</f>
        <v>50</v>
      </c>
      <c r="DF81">
        <f>((15/19)*100)</f>
        <v>78.94736842105263</v>
      </c>
      <c r="DG81">
        <f>((11/19)*100)</f>
        <v>57.894736842105267</v>
      </c>
      <c r="DH81">
        <f>((11/19)*100)</f>
        <v>57.894736842105267</v>
      </c>
      <c r="DI81">
        <f>((7/14)*100)</f>
        <v>50</v>
      </c>
      <c r="DJ81">
        <f>((6/14)*100)</f>
        <v>42.857142857142854</v>
      </c>
      <c r="DK81">
        <f>((14/14)*100)</f>
        <v>100</v>
      </c>
      <c r="DL81">
        <f>((8/15)*100)</f>
        <v>53.333333333333336</v>
      </c>
      <c r="DM81">
        <f>((7/15)*100)</f>
        <v>46.666666666666664</v>
      </c>
      <c r="DN81">
        <f>((14/15)*100)</f>
        <v>93.333333333333329</v>
      </c>
      <c r="DP81">
        <f>((3/6)*100)</f>
        <v>50</v>
      </c>
      <c r="DQ81">
        <f>((0/6)*100)</f>
        <v>0</v>
      </c>
      <c r="DR81">
        <f>((2/6)*100)</f>
        <v>33.333333333333329</v>
      </c>
      <c r="DS81">
        <f>((3/8)*100)</f>
        <v>37.5</v>
      </c>
      <c r="DT81">
        <f>((0/8)*100)</f>
        <v>0</v>
      </c>
      <c r="DU81">
        <f>((0/8)*100)</f>
        <v>0</v>
      </c>
      <c r="DV81">
        <f>((0/9)*100)</f>
        <v>0</v>
      </c>
      <c r="DW81">
        <f>((0/9)*100)</f>
        <v>0</v>
      </c>
      <c r="DX81">
        <f>((8/9)*100)</f>
        <v>88.888888888888886</v>
      </c>
      <c r="DY81">
        <f>((2/10)*100)</f>
        <v>20</v>
      </c>
      <c r="DZ81">
        <f>((0/10)*100)</f>
        <v>0</v>
      </c>
      <c r="EA81">
        <f>((8/10)*100)</f>
        <v>80</v>
      </c>
    </row>
    <row r="82" spans="1:131" x14ac:dyDescent="0.25">
      <c r="A82">
        <v>151.724491</v>
      </c>
      <c r="B82">
        <v>6.4056559999999996</v>
      </c>
      <c r="C82">
        <v>117.33103400000002</v>
      </c>
      <c r="D82">
        <v>8.156701</v>
      </c>
      <c r="E82">
        <v>151.57217600000001</v>
      </c>
      <c r="F82">
        <v>6.4354969999999998</v>
      </c>
      <c r="G82">
        <v>151.35921100000002</v>
      </c>
      <c r="H82">
        <v>9.5362799999999996</v>
      </c>
      <c r="K82">
        <f>(18/200)</f>
        <v>0.09</v>
      </c>
      <c r="L82">
        <f>(12/200)</f>
        <v>0.06</v>
      </c>
      <c r="M82">
        <f>(16/200)</f>
        <v>0.08</v>
      </c>
      <c r="N82">
        <f>(17/200)</f>
        <v>8.5000000000000006E-2</v>
      </c>
      <c r="P82">
        <f>(7/200)</f>
        <v>3.5000000000000003E-2</v>
      </c>
      <c r="Q82">
        <f>(7/200)</f>
        <v>3.5000000000000003E-2</v>
      </c>
      <c r="R82">
        <f>(8/200)</f>
        <v>0.04</v>
      </c>
      <c r="S82">
        <f>(8/200)</f>
        <v>0.04</v>
      </c>
      <c r="U82">
        <f>0.09+0.035</f>
        <v>0.125</v>
      </c>
      <c r="V82">
        <f>0.06+0.035</f>
        <v>9.5000000000000001E-2</v>
      </c>
      <c r="W82">
        <f>0.08+0.04</f>
        <v>0.12</v>
      </c>
      <c r="X82">
        <f>0.085+0.04</f>
        <v>0.125</v>
      </c>
      <c r="Z82">
        <f>SQRT((ABS($A$83-$A$82)^2+(ABS($B$83-$B$82)^2)))</f>
        <v>39.536923111933795</v>
      </c>
      <c r="AA82">
        <f>SQRT((ABS($C$83-$C$82)^2+(ABS($D$83-$D$82)^2)))</f>
        <v>28.37217696175593</v>
      </c>
      <c r="AB82">
        <f>SQRT((ABS($E$83-$E$82)^2+(ABS($F$83-$F$82)^2)))</f>
        <v>39.884741136155306</v>
      </c>
      <c r="AC82">
        <f>SQRT((ABS($G$83-$G$82)^2+(ABS($H$83-$H$82)^2)))</f>
        <v>40.126957227809967</v>
      </c>
      <c r="AJ82">
        <f>1/0.125</f>
        <v>8</v>
      </c>
      <c r="AK82">
        <f>1/0.095</f>
        <v>10.526315789473685</v>
      </c>
      <c r="AL82">
        <f>1/0.12</f>
        <v>8.3333333333333339</v>
      </c>
      <c r="AM82">
        <f>1/0.125</f>
        <v>8</v>
      </c>
      <c r="AO82">
        <f t="shared" si="36"/>
        <v>316.29538489547036</v>
      </c>
      <c r="AP82">
        <f t="shared" si="37"/>
        <v>298.65449433427295</v>
      </c>
      <c r="AQ82">
        <f t="shared" si="38"/>
        <v>332.37284280129421</v>
      </c>
      <c r="AR82">
        <f t="shared" si="39"/>
        <v>321.01565782247974</v>
      </c>
      <c r="AV82">
        <f>((0.09/0.125)*100)</f>
        <v>72</v>
      </c>
      <c r="AW82">
        <f>((0.06/0.095)*100)</f>
        <v>63.157894736842103</v>
      </c>
      <c r="AX82">
        <f>((0.08/0.12)*100)</f>
        <v>66.666666666666671</v>
      </c>
      <c r="AY82">
        <f>((0.085/0.125)*100)</f>
        <v>68</v>
      </c>
      <c r="BA82">
        <f>((0.035/0.125)*100)</f>
        <v>28.000000000000004</v>
      </c>
      <c r="BB82">
        <f>((0.035/0.095)*100)</f>
        <v>36.842105263157897</v>
      </c>
      <c r="BC82">
        <f>((0.04/0.12)*100)</f>
        <v>33.333333333333336</v>
      </c>
      <c r="BD82">
        <f>((0.04/0.125)*100)</f>
        <v>32</v>
      </c>
      <c r="BF82">
        <f>ABS($B$82-$D$82)</f>
        <v>1.7510450000000004</v>
      </c>
      <c r="BG82">
        <f>ABS($F$82-$H$82)</f>
        <v>3.1007829999999998</v>
      </c>
      <c r="BL82">
        <f>SQRT((ABS($A$82-$E$82)^2+(ABS($B$82-$F$82)^2)))</f>
        <v>0.15521064559493383</v>
      </c>
      <c r="BM82">
        <f>SQRT((ABS($C$82-$G$83)^2+(ABS($D$82-$H$83)^2)))</f>
        <v>6.1336377357992129</v>
      </c>
      <c r="BO82">
        <f>SQRT((ABS($A$82-$G$82)^2+(ABS($B$82-$H$82)^2)))</f>
        <v>3.1518623237343326</v>
      </c>
      <c r="BP82">
        <f>SQRT((ABS($C$82-$E$83)^2+(ABS($D$82-$F$83)^2)))</f>
        <v>6.3324531497677876</v>
      </c>
      <c r="BR82" t="e">
        <f>DEGREES(ACOS((4.28796923319478^2+0^2-4.28796923319478^2)/(2*4.28796923319478*0)))</f>
        <v>#DIV/0!</v>
      </c>
      <c r="BS82">
        <f>DEGREES(ACOS((35.3572666741482^2+35.6770659040052^2-3.47293077808153^2)/(2*35.3572666741482*35.6770659040052)))</f>
        <v>5.5809410668976263</v>
      </c>
      <c r="BU82">
        <v>18</v>
      </c>
      <c r="BV82">
        <v>15</v>
      </c>
      <c r="BW82">
        <v>10</v>
      </c>
      <c r="BX82">
        <v>10</v>
      </c>
      <c r="BY82">
        <v>12</v>
      </c>
      <c r="BZ82">
        <v>10</v>
      </c>
      <c r="CA82">
        <v>4</v>
      </c>
      <c r="CB82">
        <v>5</v>
      </c>
      <c r="CC82">
        <v>16</v>
      </c>
      <c r="CD82">
        <v>10</v>
      </c>
      <c r="CE82">
        <v>9</v>
      </c>
      <c r="CF82">
        <v>16</v>
      </c>
      <c r="CG82">
        <v>17</v>
      </c>
      <c r="CH82">
        <v>11</v>
      </c>
      <c r="CI82">
        <v>10</v>
      </c>
      <c r="CJ82">
        <v>16</v>
      </c>
      <c r="CL82">
        <v>7</v>
      </c>
      <c r="CM82">
        <v>3</v>
      </c>
      <c r="CN82">
        <v>0</v>
      </c>
      <c r="CO82">
        <v>0</v>
      </c>
      <c r="CP82">
        <v>7</v>
      </c>
      <c r="CQ82">
        <v>4</v>
      </c>
      <c r="CR82">
        <v>0</v>
      </c>
      <c r="CS82">
        <v>0</v>
      </c>
      <c r="CT82">
        <v>8</v>
      </c>
      <c r="CU82">
        <v>0</v>
      </c>
      <c r="CV82">
        <v>0</v>
      </c>
      <c r="CW82">
        <v>8</v>
      </c>
      <c r="CX82">
        <v>8</v>
      </c>
      <c r="CY82">
        <v>0</v>
      </c>
      <c r="CZ82">
        <v>0</v>
      </c>
      <c r="DA82">
        <v>8</v>
      </c>
      <c r="DC82">
        <f>((15/18)*100)</f>
        <v>83.333333333333343</v>
      </c>
      <c r="DD82">
        <f>((10/18)*100)</f>
        <v>55.555555555555557</v>
      </c>
      <c r="DE82">
        <f>((10/18)*100)</f>
        <v>55.555555555555557</v>
      </c>
      <c r="DF82">
        <f>((10/12)*100)</f>
        <v>83.333333333333343</v>
      </c>
      <c r="DG82">
        <f>((4/12)*100)</f>
        <v>33.333333333333329</v>
      </c>
      <c r="DH82">
        <f>((5/12)*100)</f>
        <v>41.666666666666671</v>
      </c>
      <c r="DI82">
        <f>((10/16)*100)</f>
        <v>62.5</v>
      </c>
      <c r="DJ82">
        <f>((9/16)*100)</f>
        <v>56.25</v>
      </c>
      <c r="DK82">
        <f>((16/16)*100)</f>
        <v>100</v>
      </c>
      <c r="DL82">
        <f>((11/17)*100)</f>
        <v>64.705882352941174</v>
      </c>
      <c r="DM82">
        <f>((10/17)*100)</f>
        <v>58.82352941176471</v>
      </c>
      <c r="DN82">
        <f>((16/17)*100)</f>
        <v>94.117647058823522</v>
      </c>
      <c r="DP82">
        <f>((3/7)*100)</f>
        <v>42.857142857142854</v>
      </c>
      <c r="DQ82">
        <f>((0/7)*100)</f>
        <v>0</v>
      </c>
      <c r="DR82">
        <f>((0/7)*100)</f>
        <v>0</v>
      </c>
      <c r="DS82">
        <f>((4/7)*100)</f>
        <v>57.142857142857139</v>
      </c>
      <c r="DT82">
        <f>((0/7)*100)</f>
        <v>0</v>
      </c>
      <c r="DU82">
        <f>((0/7)*100)</f>
        <v>0</v>
      </c>
      <c r="DV82">
        <f t="shared" ref="DV82:DW84" si="40">((0/8)*100)</f>
        <v>0</v>
      </c>
      <c r="DW82">
        <f t="shared" si="40"/>
        <v>0</v>
      </c>
      <c r="DX82">
        <f>((8/8)*100)</f>
        <v>100</v>
      </c>
      <c r="DY82">
        <f>((0/8)*100)</f>
        <v>0</v>
      </c>
      <c r="DZ82">
        <f>((0/8)*100)</f>
        <v>0</v>
      </c>
      <c r="EA82">
        <f>((8/8)*100)</f>
        <v>100</v>
      </c>
    </row>
    <row r="83" spans="1:131" x14ac:dyDescent="0.25">
      <c r="A83">
        <v>112.18835300000001</v>
      </c>
      <c r="B83">
        <v>6.1564949999999996</v>
      </c>
      <c r="C83">
        <v>88.959485999999998</v>
      </c>
      <c r="D83">
        <v>8.345618</v>
      </c>
      <c r="E83">
        <v>111.70505400000002</v>
      </c>
      <c r="F83">
        <v>5.2501030000000002</v>
      </c>
      <c r="G83">
        <v>111.23794000000001</v>
      </c>
      <c r="H83">
        <v>8.860773</v>
      </c>
      <c r="K83">
        <f>(13/200)</f>
        <v>6.5000000000000002E-2</v>
      </c>
      <c r="L83">
        <f>(14/200)</f>
        <v>7.0000000000000007E-2</v>
      </c>
      <c r="M83">
        <f>(13/200)</f>
        <v>6.5000000000000002E-2</v>
      </c>
      <c r="N83">
        <f>(13/200)</f>
        <v>6.5000000000000002E-2</v>
      </c>
      <c r="P83">
        <f>(6/200)</f>
        <v>0.03</v>
      </c>
      <c r="Q83">
        <f>(6/200)</f>
        <v>0.03</v>
      </c>
      <c r="R83">
        <f>(8/200)</f>
        <v>0.04</v>
      </c>
      <c r="S83">
        <f>(7/200)</f>
        <v>3.5000000000000003E-2</v>
      </c>
      <c r="U83">
        <f>0.065+0.03</f>
        <v>9.5000000000000001E-2</v>
      </c>
      <c r="V83">
        <f>0.07+0.03</f>
        <v>0.1</v>
      </c>
      <c r="W83">
        <f>0.065+0.04</f>
        <v>0.10500000000000001</v>
      </c>
      <c r="X83">
        <f>0.065+0.035</f>
        <v>0.1</v>
      </c>
      <c r="Z83">
        <f>SQRT((ABS($A$84-$A$83)^2+(ABS($B$84-$B$83)^2)))</f>
        <v>28.355134717051254</v>
      </c>
      <c r="AA83">
        <f>SQRT((ABS($C$84-$C$83)^2+(ABS($D$84-$D$83)^2)))</f>
        <v>24.989537116679198</v>
      </c>
      <c r="AB83">
        <f>SQRT((ABS($E$84-$E$83)^2+(ABS($F$84-$F$83)^2)))</f>
        <v>30.428889284962903</v>
      </c>
      <c r="AC83">
        <f>SQRT((ABS($G$84-$G$83)^2+(ABS($H$84-$H$83)^2)))</f>
        <v>29.750489608197874</v>
      </c>
      <c r="AJ83">
        <f>1/0.095</f>
        <v>10.526315789473685</v>
      </c>
      <c r="AK83">
        <f>1/0.1</f>
        <v>10</v>
      </c>
      <c r="AL83">
        <f>1/0.105</f>
        <v>9.5238095238095237</v>
      </c>
      <c r="AM83">
        <f>1/0.1</f>
        <v>10</v>
      </c>
      <c r="AO83">
        <f t="shared" si="36"/>
        <v>298.47510228475005</v>
      </c>
      <c r="AP83">
        <f t="shared" si="37"/>
        <v>249.89537116679196</v>
      </c>
      <c r="AQ83">
        <f t="shared" si="38"/>
        <v>289.79894557107525</v>
      </c>
      <c r="AR83">
        <f t="shared" si="39"/>
        <v>297.5048960819787</v>
      </c>
      <c r="AV83">
        <f>((0.065/0.095)*100)</f>
        <v>68.421052631578945</v>
      </c>
      <c r="AW83">
        <f>((0.07/0.1)*100)</f>
        <v>70</v>
      </c>
      <c r="AX83">
        <f>((0.065/0.105)*100)</f>
        <v>61.904761904761905</v>
      </c>
      <c r="AY83">
        <f>((0.065/0.1)*100)</f>
        <v>65</v>
      </c>
      <c r="BA83">
        <f>((0.03/0.095)*100)</f>
        <v>31.578947368421051</v>
      </c>
      <c r="BB83">
        <f>((0.03/0.1)*100)</f>
        <v>30</v>
      </c>
      <c r="BC83">
        <f>((0.04/0.105)*100)</f>
        <v>38.095238095238102</v>
      </c>
      <c r="BD83">
        <f>((0.035/0.1)*100)</f>
        <v>35</v>
      </c>
      <c r="BF83">
        <f>ABS($B$83-$D$83)</f>
        <v>2.1891230000000004</v>
      </c>
      <c r="BG83">
        <f>ABS($F$83-$H$83)</f>
        <v>3.6106699999999998</v>
      </c>
      <c r="BL83">
        <f>SQRT((ABS($A$83-$E$83)^2+(ABS($B$83-$F$83)^2)))</f>
        <v>1.0271924751793051</v>
      </c>
      <c r="BM83">
        <f>SQRT((ABS($C$83-$G$84)^2+(ABS($D$83-$H$84)^2)))</f>
        <v>7.5106846798116056</v>
      </c>
      <c r="BO83">
        <f>SQRT((ABS($A$83-$G$83)^2+(ABS($B$83-$H$83)^2)))</f>
        <v>2.8664271091121432</v>
      </c>
      <c r="BP83">
        <f>SQRT((ABS($C$83-$E$84)^2+(ABS($D$83-$F$84)^2)))</f>
        <v>8.2170911998563074</v>
      </c>
      <c r="BS83">
        <f>DEGREES(ACOS((33.0821076716415^2+32.9430111427667^2-4.03618028291564^2)/(2*33.0821076716415*32.9430111427667)))</f>
        <v>7.0053114803644201</v>
      </c>
      <c r="BU83">
        <v>13</v>
      </c>
      <c r="BV83">
        <v>10</v>
      </c>
      <c r="BW83">
        <v>5</v>
      </c>
      <c r="BX83">
        <v>6</v>
      </c>
      <c r="BY83">
        <v>14</v>
      </c>
      <c r="BZ83">
        <v>10</v>
      </c>
      <c r="CA83">
        <v>6</v>
      </c>
      <c r="CB83">
        <v>6</v>
      </c>
      <c r="CC83">
        <v>13</v>
      </c>
      <c r="CD83">
        <v>6</v>
      </c>
      <c r="CE83">
        <v>7</v>
      </c>
      <c r="CF83">
        <v>13</v>
      </c>
      <c r="CG83">
        <v>13</v>
      </c>
      <c r="CH83">
        <v>6</v>
      </c>
      <c r="CI83">
        <v>7</v>
      </c>
      <c r="CJ83">
        <v>13</v>
      </c>
      <c r="CL83">
        <v>6</v>
      </c>
      <c r="CM83">
        <v>4</v>
      </c>
      <c r="CN83">
        <v>0</v>
      </c>
      <c r="CO83">
        <v>0</v>
      </c>
      <c r="CP83">
        <v>6</v>
      </c>
      <c r="CQ83">
        <v>3</v>
      </c>
      <c r="CR83">
        <v>0</v>
      </c>
      <c r="CS83">
        <v>0</v>
      </c>
      <c r="CT83">
        <v>8</v>
      </c>
      <c r="CU83">
        <v>0</v>
      </c>
      <c r="CV83">
        <v>0</v>
      </c>
      <c r="CW83">
        <v>7</v>
      </c>
      <c r="CX83">
        <v>7</v>
      </c>
      <c r="CY83">
        <v>0</v>
      </c>
      <c r="CZ83">
        <v>0</v>
      </c>
      <c r="DA83">
        <v>7</v>
      </c>
      <c r="DC83">
        <f>((10/13)*100)</f>
        <v>76.923076923076934</v>
      </c>
      <c r="DD83">
        <f>((5/13)*100)</f>
        <v>38.461538461538467</v>
      </c>
      <c r="DE83">
        <f>((6/13)*100)</f>
        <v>46.153846153846153</v>
      </c>
      <c r="DF83">
        <f>((10/14)*100)</f>
        <v>71.428571428571431</v>
      </c>
      <c r="DG83">
        <f>((6/14)*100)</f>
        <v>42.857142857142854</v>
      </c>
      <c r="DH83">
        <f>((6/14)*100)</f>
        <v>42.857142857142854</v>
      </c>
      <c r="DI83">
        <f>((6/13)*100)</f>
        <v>46.153846153846153</v>
      </c>
      <c r="DJ83">
        <f>((7/13)*100)</f>
        <v>53.846153846153847</v>
      </c>
      <c r="DK83">
        <f>((13/13)*100)</f>
        <v>100</v>
      </c>
      <c r="DL83">
        <f>((6/13)*100)</f>
        <v>46.153846153846153</v>
      </c>
      <c r="DM83">
        <f>((7/13)*100)</f>
        <v>53.846153846153847</v>
      </c>
      <c r="DN83">
        <f>((13/13)*100)</f>
        <v>100</v>
      </c>
      <c r="DP83">
        <f>((4/6)*100)</f>
        <v>66.666666666666657</v>
      </c>
      <c r="DQ83">
        <f>((0/6)*100)</f>
        <v>0</v>
      </c>
      <c r="DR83">
        <f>((0/6)*100)</f>
        <v>0</v>
      </c>
      <c r="DS83">
        <f>((3/6)*100)</f>
        <v>50</v>
      </c>
      <c r="DT83">
        <f>((0/6)*100)</f>
        <v>0</v>
      </c>
      <c r="DU83">
        <f>((0/6)*100)</f>
        <v>0</v>
      </c>
      <c r="DV83">
        <f t="shared" si="40"/>
        <v>0</v>
      </c>
      <c r="DW83">
        <f t="shared" si="40"/>
        <v>0</v>
      </c>
      <c r="DX83">
        <f>((7/8)*100)</f>
        <v>87.5</v>
      </c>
      <c r="DY83">
        <f>((0/7)*100)</f>
        <v>0</v>
      </c>
      <c r="DZ83">
        <f>((0/7)*100)</f>
        <v>0</v>
      </c>
      <c r="EA83">
        <f>((7/7)*100)</f>
        <v>100</v>
      </c>
    </row>
    <row r="84" spans="1:131" x14ac:dyDescent="0.25">
      <c r="A84">
        <v>83.833454000000003</v>
      </c>
      <c r="B84">
        <v>6.272113</v>
      </c>
      <c r="C84">
        <v>63.98267400000001</v>
      </c>
      <c r="D84">
        <v>7.5482300000000002</v>
      </c>
      <c r="E84">
        <v>81.276702</v>
      </c>
      <c r="F84">
        <v>5.4309279999999998</v>
      </c>
      <c r="G84">
        <v>81.488557000000014</v>
      </c>
      <c r="H84">
        <v>9.1173719999999996</v>
      </c>
      <c r="K84">
        <f>(14/200)</f>
        <v>7.0000000000000007E-2</v>
      </c>
      <c r="L84">
        <f>(13/200)</f>
        <v>6.5000000000000002E-2</v>
      </c>
      <c r="M84">
        <f>(14/200)</f>
        <v>7.0000000000000007E-2</v>
      </c>
      <c r="N84">
        <f>(15/200)</f>
        <v>7.4999999999999997E-2</v>
      </c>
      <c r="P84">
        <f>(7/200)</f>
        <v>3.5000000000000003E-2</v>
      </c>
      <c r="Q84">
        <f>(7/200)</f>
        <v>3.5000000000000003E-2</v>
      </c>
      <c r="R84">
        <f>(8/200)</f>
        <v>0.04</v>
      </c>
      <c r="S84">
        <f>(8/200)</f>
        <v>0.04</v>
      </c>
      <c r="U84">
        <f>0.07+0.035</f>
        <v>0.10500000000000001</v>
      </c>
      <c r="V84">
        <f>0.065+0.035</f>
        <v>0.1</v>
      </c>
      <c r="W84">
        <f>0.07+0.04</f>
        <v>0.11000000000000001</v>
      </c>
      <c r="X84">
        <f>0.075+0.04</f>
        <v>0.11499999999999999</v>
      </c>
      <c r="Z84">
        <f>SQRT((ABS($A$85-$A$84)^2+(ABS($B$85-$B$84)^2)))</f>
        <v>25.807266393737166</v>
      </c>
      <c r="AA84">
        <f>SQRT((ABS($C$85-$C$84)^2+(ABS($D$85-$D$84)^2)))</f>
        <v>27.842322802787642</v>
      </c>
      <c r="AB84">
        <f>SQRT((ABS($E$85-$E$84)^2+(ABS($F$85-$F$84)^2)))</f>
        <v>27.042479011433279</v>
      </c>
      <c r="AC84">
        <f>SQRT((ABS($G$85-$G$84)^2+(ABS($H$85-$H$84)^2)))</f>
        <v>27.330377212421052</v>
      </c>
      <c r="AJ84">
        <f>1/0.105</f>
        <v>9.5238095238095237</v>
      </c>
      <c r="AK84">
        <f>1/0.1</f>
        <v>10</v>
      </c>
      <c r="AL84">
        <f>1/0.11</f>
        <v>9.0909090909090917</v>
      </c>
      <c r="AM84">
        <f>1/0.115</f>
        <v>8.695652173913043</v>
      </c>
      <c r="AO84">
        <f t="shared" si="36"/>
        <v>245.78348946416347</v>
      </c>
      <c r="AP84">
        <f t="shared" si="37"/>
        <v>278.42322802787641</v>
      </c>
      <c r="AQ84">
        <f t="shared" si="38"/>
        <v>245.84071828575705</v>
      </c>
      <c r="AR84">
        <f t="shared" si="39"/>
        <v>237.65545402105263</v>
      </c>
      <c r="AV84">
        <f>((0.07/0.105)*100)</f>
        <v>66.666666666666671</v>
      </c>
      <c r="AW84">
        <f>((0.065/0.1)*100)</f>
        <v>65</v>
      </c>
      <c r="AX84">
        <f>((0.07/0.11)*100)</f>
        <v>63.636363636363647</v>
      </c>
      <c r="AY84">
        <f>((0.075/0.115)*100)</f>
        <v>65.217391304347814</v>
      </c>
      <c r="BA84">
        <f>((0.035/0.105)*100)</f>
        <v>33.333333333333336</v>
      </c>
      <c r="BB84">
        <f>((0.035/0.1)*100)</f>
        <v>35</v>
      </c>
      <c r="BC84">
        <f>((0.04/0.11)*100)</f>
        <v>36.363636363636367</v>
      </c>
      <c r="BD84">
        <f>((0.04/0.115)*100)</f>
        <v>34.782608695652172</v>
      </c>
      <c r="BF84">
        <f>ABS($B$84-$D$84)</f>
        <v>1.2761170000000002</v>
      </c>
      <c r="BG84">
        <f>ABS($F$84-$H$84)</f>
        <v>3.6864439999999998</v>
      </c>
      <c r="BL84">
        <f>SQRT((ABS($A$84-$E$84)^2+(ABS($B$84-$F$84)^2)))</f>
        <v>2.6915744451396875</v>
      </c>
      <c r="BM84">
        <f>SQRT((ABS($C$84-$G$85)^2+(ABS($D$84-$H$85)^2)))</f>
        <v>9.8737525198866987</v>
      </c>
      <c r="BO84">
        <f>SQRT((ABS($A$84-$G$84)^2+(ABS($B$84-$H$84)^2)))</f>
        <v>3.6870097257384535</v>
      </c>
      <c r="BP84">
        <f>SQRT((ABS($C$84-$E$85)^2+(ABS($D$84-$F$85)^2)))</f>
        <v>10.002399558974334</v>
      </c>
      <c r="BR84">
        <f>DEGREES(ACOS((12.5737930928829^2+24.3890857598647^2-12.7729317162163^2)/(2*12.5737930928829*24.3890857598647)))</f>
        <v>15.927791069419506</v>
      </c>
      <c r="BS84">
        <f>DEGREES(ACOS((22.107444086231^2+22.5489972797029^2-3.68765695663819^2)/(2*22.107444086231*22.5489972797029)))</f>
        <v>9.405723418275926</v>
      </c>
      <c r="BU84">
        <v>14</v>
      </c>
      <c r="BV84">
        <v>10</v>
      </c>
      <c r="BW84">
        <v>6</v>
      </c>
      <c r="BX84">
        <v>6</v>
      </c>
      <c r="BY84">
        <v>13</v>
      </c>
      <c r="BZ84">
        <v>9</v>
      </c>
      <c r="CA84">
        <v>6</v>
      </c>
      <c r="CB84">
        <v>7</v>
      </c>
      <c r="CC84">
        <v>14</v>
      </c>
      <c r="CD84">
        <v>7</v>
      </c>
      <c r="CE84">
        <v>7</v>
      </c>
      <c r="CF84">
        <v>14</v>
      </c>
      <c r="CG84">
        <v>15</v>
      </c>
      <c r="CH84">
        <v>8</v>
      </c>
      <c r="CI84">
        <v>8</v>
      </c>
      <c r="CJ84">
        <v>14</v>
      </c>
      <c r="CL84">
        <v>7</v>
      </c>
      <c r="CM84">
        <v>3</v>
      </c>
      <c r="CN84">
        <v>0</v>
      </c>
      <c r="CO84">
        <v>0</v>
      </c>
      <c r="CP84">
        <v>7</v>
      </c>
      <c r="CQ84">
        <v>3</v>
      </c>
      <c r="CR84">
        <v>0</v>
      </c>
      <c r="CS84">
        <v>0</v>
      </c>
      <c r="CT84">
        <v>8</v>
      </c>
      <c r="CU84">
        <v>0</v>
      </c>
      <c r="CV84">
        <v>0</v>
      </c>
      <c r="CW84">
        <v>8</v>
      </c>
      <c r="CX84">
        <v>8</v>
      </c>
      <c r="CY84">
        <v>0</v>
      </c>
      <c r="CZ84">
        <v>0</v>
      </c>
      <c r="DA84">
        <v>8</v>
      </c>
      <c r="DC84">
        <f>((10/14)*100)</f>
        <v>71.428571428571431</v>
      </c>
      <c r="DD84">
        <f>((6/14)*100)</f>
        <v>42.857142857142854</v>
      </c>
      <c r="DE84">
        <f>((6/14)*100)</f>
        <v>42.857142857142854</v>
      </c>
      <c r="DF84">
        <f>((9/13)*100)</f>
        <v>69.230769230769226</v>
      </c>
      <c r="DG84">
        <f>((6/13)*100)</f>
        <v>46.153846153846153</v>
      </c>
      <c r="DH84">
        <f>((7/13)*100)</f>
        <v>53.846153846153847</v>
      </c>
      <c r="DI84">
        <f>((7/14)*100)</f>
        <v>50</v>
      </c>
      <c r="DJ84">
        <f>((7/14)*100)</f>
        <v>50</v>
      </c>
      <c r="DK84">
        <f>((14/14)*100)</f>
        <v>100</v>
      </c>
      <c r="DL84">
        <f>((8/15)*100)</f>
        <v>53.333333333333336</v>
      </c>
      <c r="DM84">
        <f>((8/15)*100)</f>
        <v>53.333333333333336</v>
      </c>
      <c r="DN84">
        <f>((14/15)*100)</f>
        <v>93.333333333333329</v>
      </c>
      <c r="DP84">
        <f>((3/7)*100)</f>
        <v>42.857142857142854</v>
      </c>
      <c r="DQ84">
        <f>((0/7)*100)</f>
        <v>0</v>
      </c>
      <c r="DR84">
        <f>((0/7)*100)</f>
        <v>0</v>
      </c>
      <c r="DS84">
        <f>((3/7)*100)</f>
        <v>42.857142857142854</v>
      </c>
      <c r="DT84">
        <f>((0/7)*100)</f>
        <v>0</v>
      </c>
      <c r="DU84">
        <f>((0/7)*100)</f>
        <v>0</v>
      </c>
      <c r="DV84">
        <f t="shared" si="40"/>
        <v>0</v>
      </c>
      <c r="DW84">
        <f t="shared" si="40"/>
        <v>0</v>
      </c>
      <c r="DX84">
        <f>((8/8)*100)</f>
        <v>100</v>
      </c>
      <c r="DY84">
        <f>((0/8)*100)</f>
        <v>0</v>
      </c>
      <c r="DZ84">
        <f>((0/8)*100)</f>
        <v>0</v>
      </c>
      <c r="EA84">
        <f>((8/8)*100)</f>
        <v>100</v>
      </c>
    </row>
    <row r="85" spans="1:131" x14ac:dyDescent="0.25">
      <c r="A85">
        <v>58.029358000000009</v>
      </c>
      <c r="B85">
        <v>5.8676029999999999</v>
      </c>
      <c r="C85">
        <v>36.154072000000014</v>
      </c>
      <c r="D85">
        <v>8.4222149999999996</v>
      </c>
      <c r="E85">
        <v>54.234505000000013</v>
      </c>
      <c r="F85">
        <v>5.3074269999999997</v>
      </c>
      <c r="G85">
        <v>54.163387000000014</v>
      </c>
      <c r="H85">
        <v>8.5838900000000002</v>
      </c>
      <c r="K85">
        <f>(14/200)</f>
        <v>7.0000000000000007E-2</v>
      </c>
      <c r="M85">
        <f>(15/200)</f>
        <v>7.4999999999999997E-2</v>
      </c>
      <c r="N85">
        <f>(15/200)</f>
        <v>7.4999999999999997E-2</v>
      </c>
      <c r="P85">
        <f>(7/200)</f>
        <v>3.5000000000000003E-2</v>
      </c>
      <c r="Q85">
        <f>(8/200)</f>
        <v>0.04</v>
      </c>
      <c r="R85">
        <f>(8/200)</f>
        <v>0.04</v>
      </c>
      <c r="S85">
        <f>(7/200)</f>
        <v>3.5000000000000003E-2</v>
      </c>
      <c r="U85">
        <f>0.07+0.035</f>
        <v>0.10500000000000001</v>
      </c>
      <c r="W85">
        <f>0.075+0.04</f>
        <v>0.11499999999999999</v>
      </c>
      <c r="X85">
        <f>0.075+0.035</f>
        <v>0.11</v>
      </c>
      <c r="Z85">
        <f>SQRT((ABS($A$86-$A$85)^2+(ABS($B$86-$B$85)^2)))</f>
        <v>28.380700189562933</v>
      </c>
      <c r="AB85">
        <f>SQRT((ABS($E$86-$E$85)^2+(ABS($F$86-$F$85)^2)))</f>
        <v>28.031870830187451</v>
      </c>
      <c r="AC85">
        <f>SQRT((ABS($G$86-$G$85)^2+(ABS($H$86-$H$85)^2)))</f>
        <v>27.611200138019665</v>
      </c>
      <c r="AJ85">
        <f>1/0.105</f>
        <v>9.5238095238095237</v>
      </c>
      <c r="AL85">
        <f>1/0.115</f>
        <v>8.695652173913043</v>
      </c>
      <c r="AM85">
        <f>1/0.11</f>
        <v>9.0909090909090917</v>
      </c>
      <c r="AO85">
        <f t="shared" si="36"/>
        <v>270.29238275774219</v>
      </c>
      <c r="AQ85">
        <f t="shared" si="38"/>
        <v>243.75539852336917</v>
      </c>
      <c r="AR85">
        <f t="shared" si="39"/>
        <v>251.01091034563331</v>
      </c>
      <c r="AV85">
        <f>((0.07/0.105)*100)</f>
        <v>66.666666666666671</v>
      </c>
      <c r="AX85">
        <f>((0.075/0.115)*100)</f>
        <v>65.217391304347814</v>
      </c>
      <c r="AY85">
        <f>((0.075/0.11)*100)</f>
        <v>68.181818181818173</v>
      </c>
      <c r="BA85">
        <f>((0.035/0.105)*100)</f>
        <v>33.333333333333336</v>
      </c>
      <c r="BC85">
        <f>((0.04/0.115)*100)</f>
        <v>34.782608695652172</v>
      </c>
      <c r="BD85">
        <f>((0.035/0.11)*100)</f>
        <v>31.818181818181824</v>
      </c>
      <c r="BF85">
        <f>ABS($B$85-$D$85)</f>
        <v>2.5546119999999997</v>
      </c>
      <c r="BG85">
        <f>ABS($F$85-$H$85)</f>
        <v>3.2764630000000006</v>
      </c>
      <c r="BL85">
        <f>SQRT((ABS($A$85-$E$85)^2+(ABS($B$85-$F$85)^2)))</f>
        <v>3.8359752922281674</v>
      </c>
      <c r="BO85">
        <f>SQRT((ABS($A$85-$G$85)^2+(ABS($B$85-$H$85)^2)))</f>
        <v>4.7248224135103705</v>
      </c>
      <c r="BP85">
        <f>SQRT((ABS($C$85-$E$86)^2+(ABS($D$85-$F$86)^2)))</f>
        <v>10.318097170206579</v>
      </c>
      <c r="BR85">
        <f>DEGREES(ACOS((15.8601056872257^2+21.6547403448793^2-6.42933391977095^2)/(2*15.8601056872257*21.6547403448793)))</f>
        <v>8.6197137999446998</v>
      </c>
      <c r="BS85">
        <f>DEGREES(ACOS((3.44464255099495^2+0.030603568582764^2-3.4704612174443^2)/(2*3.44464255099495*0.030603568582764)))</f>
        <v>147.39106735672334</v>
      </c>
      <c r="BU85">
        <v>14</v>
      </c>
      <c r="BV85">
        <v>9</v>
      </c>
      <c r="BW85">
        <v>6</v>
      </c>
      <c r="BX85">
        <v>7</v>
      </c>
      <c r="CC85">
        <v>15</v>
      </c>
      <c r="CD85">
        <v>7</v>
      </c>
      <c r="CE85">
        <v>8</v>
      </c>
      <c r="CF85">
        <v>15</v>
      </c>
      <c r="CG85">
        <v>15</v>
      </c>
      <c r="CH85">
        <v>7</v>
      </c>
      <c r="CI85">
        <v>8</v>
      </c>
      <c r="CJ85">
        <v>15</v>
      </c>
      <c r="CL85">
        <v>7</v>
      </c>
      <c r="CM85">
        <v>3</v>
      </c>
      <c r="CN85">
        <v>0</v>
      </c>
      <c r="CO85">
        <v>0</v>
      </c>
      <c r="CP85">
        <v>8</v>
      </c>
      <c r="CQ85">
        <v>3</v>
      </c>
      <c r="CR85">
        <v>1</v>
      </c>
      <c r="CS85">
        <v>1</v>
      </c>
      <c r="CT85">
        <v>8</v>
      </c>
      <c r="CU85">
        <v>0</v>
      </c>
      <c r="CV85">
        <v>1</v>
      </c>
      <c r="CW85">
        <v>7</v>
      </c>
      <c r="CX85">
        <v>7</v>
      </c>
      <c r="CY85">
        <v>0</v>
      </c>
      <c r="CZ85">
        <v>1</v>
      </c>
      <c r="DA85">
        <v>7</v>
      </c>
      <c r="DC85">
        <f>((9/14)*100)</f>
        <v>64.285714285714292</v>
      </c>
      <c r="DD85">
        <f>((6/14)*100)</f>
        <v>42.857142857142854</v>
      </c>
      <c r="DE85">
        <f>((7/14)*100)</f>
        <v>50</v>
      </c>
      <c r="DI85">
        <f>((7/15)*100)</f>
        <v>46.666666666666664</v>
      </c>
      <c r="DJ85">
        <f>((8/15)*100)</f>
        <v>53.333333333333336</v>
      </c>
      <c r="DK85">
        <f>((15/15)*100)</f>
        <v>100</v>
      </c>
      <c r="DL85">
        <f>((7/15)*100)</f>
        <v>46.666666666666664</v>
      </c>
      <c r="DM85">
        <f>((8/15)*100)</f>
        <v>53.333333333333336</v>
      </c>
      <c r="DN85">
        <f>((15/15)*100)</f>
        <v>100</v>
      </c>
      <c r="DP85">
        <f>((3/7)*100)</f>
        <v>42.857142857142854</v>
      </c>
      <c r="DQ85">
        <f>((0/7)*100)</f>
        <v>0</v>
      </c>
      <c r="DR85">
        <f>((0/7)*100)</f>
        <v>0</v>
      </c>
      <c r="DS85">
        <f>((3/8)*100)</f>
        <v>37.5</v>
      </c>
      <c r="DT85">
        <f>((1/8)*100)</f>
        <v>12.5</v>
      </c>
      <c r="DU85">
        <f>((1/8)*100)</f>
        <v>12.5</v>
      </c>
      <c r="DV85">
        <f>((0/8)*100)</f>
        <v>0</v>
      </c>
      <c r="DW85">
        <f>((1/8)*100)</f>
        <v>12.5</v>
      </c>
      <c r="DX85">
        <f>((7/8)*100)</f>
        <v>87.5</v>
      </c>
      <c r="DY85">
        <f>((0/7)*100)</f>
        <v>0</v>
      </c>
      <c r="DZ85">
        <f>((1/7)*100)</f>
        <v>14.285714285714285</v>
      </c>
      <c r="EA85">
        <f>((7/7)*100)</f>
        <v>100</v>
      </c>
    </row>
    <row r="86" spans="1:131" x14ac:dyDescent="0.25">
      <c r="A86">
        <v>29.658951000000016</v>
      </c>
      <c r="B86">
        <v>6.6318999999999999</v>
      </c>
      <c r="E86">
        <v>26.205200000000012</v>
      </c>
      <c r="F86">
        <v>5.6866940000000001</v>
      </c>
      <c r="G86">
        <v>26.55457100000001</v>
      </c>
      <c r="H86">
        <v>8.9467289999999995</v>
      </c>
      <c r="P86">
        <f>(8/200)</f>
        <v>0.04</v>
      </c>
      <c r="BG86">
        <f>ABS($F$86-$H$86)</f>
        <v>3.2600349999999993</v>
      </c>
      <c r="BI86">
        <v>1.7976235000000003</v>
      </c>
      <c r="BJ86">
        <v>1.8894655</v>
      </c>
      <c r="BO86">
        <f>SQRT((ABS($A$86-$G$86)^2+(ABS($B$86-$H$86)^2)))</f>
        <v>3.8724163623816379</v>
      </c>
      <c r="BR86">
        <f>DEGREES(ACOS((18.7043921166137^2+21.1177364195157^2-4.33725867295231^2)/(2*18.7043921166137*21.1177364195157)))</f>
        <v>10.403706595137885</v>
      </c>
      <c r="CL86">
        <v>8</v>
      </c>
      <c r="CM86">
        <v>3</v>
      </c>
      <c r="CN86">
        <v>0</v>
      </c>
      <c r="CO86">
        <v>0</v>
      </c>
      <c r="DP86">
        <f>((3/8)*100)</f>
        <v>37.5</v>
      </c>
      <c r="DQ86">
        <f>((0/8)*100)</f>
        <v>0</v>
      </c>
      <c r="DR86">
        <f>((0/8)*100)</f>
        <v>0</v>
      </c>
    </row>
    <row r="87" spans="1:131" x14ac:dyDescent="0.25">
      <c r="A87" t="s">
        <v>22</v>
      </c>
      <c r="B87" t="s">
        <v>22</v>
      </c>
      <c r="C87" t="s">
        <v>22</v>
      </c>
      <c r="D87" t="s">
        <v>22</v>
      </c>
      <c r="E87" t="s">
        <v>22</v>
      </c>
      <c r="F87" t="s">
        <v>22</v>
      </c>
      <c r="G87" t="s">
        <v>22</v>
      </c>
      <c r="H87" t="s">
        <v>22</v>
      </c>
      <c r="BR87">
        <f>DEGREES(ACOS((27.9810834816194^2+27.4153996966867^2-3.33724996098239^2)/(2*27.9810834816194*27.4153996966867)))</f>
        <v>6.8078000945115047</v>
      </c>
    </row>
    <row r="88" spans="1:131" x14ac:dyDescent="0.25">
      <c r="A88">
        <v>48.773720000000012</v>
      </c>
      <c r="B88">
        <v>8.4558870000000006</v>
      </c>
      <c r="C88">
        <v>32.006939000000017</v>
      </c>
      <c r="D88">
        <v>6.1612099999999996</v>
      </c>
      <c r="E88">
        <v>23.389378000000008</v>
      </c>
      <c r="F88">
        <v>6.9206599999999998</v>
      </c>
      <c r="G88">
        <v>34.044485000000009</v>
      </c>
      <c r="H88">
        <v>6.1987079999999999</v>
      </c>
      <c r="K88">
        <f>(19/200)</f>
        <v>9.5000000000000001E-2</v>
      </c>
      <c r="L88">
        <f>(15/200)</f>
        <v>7.4999999999999997E-2</v>
      </c>
      <c r="M88">
        <f>(16/200)</f>
        <v>0.08</v>
      </c>
      <c r="N88">
        <f>(9/200)</f>
        <v>4.4999999999999998E-2</v>
      </c>
      <c r="P88">
        <f>(8/200)</f>
        <v>0.04</v>
      </c>
      <c r="Q88">
        <f>(8/200)</f>
        <v>0.04</v>
      </c>
      <c r="R88">
        <f>(9/200)</f>
        <v>4.4999999999999998E-2</v>
      </c>
      <c r="S88">
        <f>(8/200)</f>
        <v>0.04</v>
      </c>
      <c r="U88">
        <f>0.095+0.04</f>
        <v>0.13500000000000001</v>
      </c>
      <c r="V88">
        <f>0.075+0.04</f>
        <v>0.11499999999999999</v>
      </c>
      <c r="W88">
        <f>0.08+0.045</f>
        <v>0.125</v>
      </c>
      <c r="X88">
        <f>0.045+0.04</f>
        <v>8.4999999999999992E-2</v>
      </c>
      <c r="Z88">
        <f>SQRT((ABS($A$89-$A$88)^2+(ABS($B$89-$B$88)^2)))</f>
        <v>29.548908908292713</v>
      </c>
      <c r="AA88">
        <f>SQRT((ABS($C$89-$C$88)^2+(ABS($D$89-$D$88)^2)))</f>
        <v>24.490745966617204</v>
      </c>
      <c r="AB88">
        <f>SQRT((ABS($E$89-$E$88)^2+(ABS($F$89-$F$88)^2)))</f>
        <v>28.674025734647604</v>
      </c>
      <c r="AC88">
        <f>SQRT((ABS($G$89-$G$88)^2+(ABS($H$89-$H$88)^2)))</f>
        <v>22.336624965599377</v>
      </c>
      <c r="AJ88">
        <f>1/0.135</f>
        <v>7.4074074074074066</v>
      </c>
      <c r="AK88">
        <f>1/0.115</f>
        <v>8.695652173913043</v>
      </c>
      <c r="AL88">
        <f>1/0.125</f>
        <v>8</v>
      </c>
      <c r="AM88">
        <f>1/0.085</f>
        <v>11.76470588235294</v>
      </c>
      <c r="AO88">
        <f t="shared" ref="AO88:AO95" si="41">$Z88/$U88</f>
        <v>218.88080672809414</v>
      </c>
      <c r="AP88">
        <f t="shared" ref="AP88:AP96" si="42">$AA88/$V88</f>
        <v>212.96300840536702</v>
      </c>
      <c r="AQ88">
        <f t="shared" ref="AQ88:AQ96" si="43">$AB88/$W88</f>
        <v>229.39220587718083</v>
      </c>
      <c r="AR88">
        <f t="shared" ref="AR88:AR96" si="44">$AC88/$X88</f>
        <v>262.78382312469859</v>
      </c>
      <c r="AV88">
        <f>((0.095/0.135)*100)</f>
        <v>70.370370370370367</v>
      </c>
      <c r="AW88">
        <f>((0.075/0.115)*100)</f>
        <v>65.217391304347814</v>
      </c>
      <c r="AX88">
        <f>((0.08/0.125)*100)</f>
        <v>64</v>
      </c>
      <c r="AY88">
        <f>((0.045/0.085)*100)</f>
        <v>52.941176470588225</v>
      </c>
      <c r="BA88">
        <f>((0.04/0.135)*100)</f>
        <v>29.629629629629626</v>
      </c>
      <c r="BB88">
        <f>((0.04/0.115)*100)</f>
        <v>34.782608695652172</v>
      </c>
      <c r="BC88">
        <f>((0.045/0.125)*100)</f>
        <v>36</v>
      </c>
      <c r="BD88">
        <f>((0.04/0.085)*100)</f>
        <v>47.058823529411761</v>
      </c>
      <c r="BF88">
        <f>ABS($B$88-$D$88)</f>
        <v>2.294677000000001</v>
      </c>
      <c r="BG88">
        <f>ABS($F$88-$H$88)</f>
        <v>0.72195199999999993</v>
      </c>
      <c r="BL88">
        <f>SQRT((ABS($A$88-$E$89)^2+(ABS($B$88-$F$89)^2)))</f>
        <v>3.2508232138007722</v>
      </c>
      <c r="BM88">
        <f>SQRT((ABS($C$88-$G$88)^2+(ABS($D$88-$H$88)^2)))</f>
        <v>2.0378910182146561</v>
      </c>
      <c r="BO88">
        <f>SQRT((ABS($A$88-$G$89)^2+(ABS($B$88-$H$89)^2)))</f>
        <v>8.1558107499380501</v>
      </c>
      <c r="BP88">
        <f>SQRT((ABS($C$88-$E$88)^2+(ABS($D$88-$F$88)^2)))</f>
        <v>8.6509607496058578</v>
      </c>
      <c r="BR88">
        <f>DEGREES(ACOS((3.47293077808153^2+33.397716103293^2-33.0821076716415^2)/(2*3.47293077808153*33.397716103293)))</f>
        <v>81.810888821325193</v>
      </c>
      <c r="BS88">
        <f>DEGREES(ACOS((25.4035947686714^2+25.1473027646628^2-3.28878981948862^2)/(2*25.4035947686714*25.1473027646628)))</f>
        <v>7.4378550081945587</v>
      </c>
      <c r="BU88">
        <v>19</v>
      </c>
      <c r="BV88">
        <v>13</v>
      </c>
      <c r="BW88">
        <v>10</v>
      </c>
      <c r="BX88">
        <v>11</v>
      </c>
      <c r="BY88">
        <v>15</v>
      </c>
      <c r="BZ88">
        <v>8</v>
      </c>
      <c r="CA88">
        <v>12</v>
      </c>
      <c r="CB88">
        <v>7</v>
      </c>
      <c r="CC88">
        <v>16</v>
      </c>
      <c r="CD88">
        <v>8</v>
      </c>
      <c r="CE88">
        <v>12</v>
      </c>
      <c r="CF88">
        <v>8</v>
      </c>
      <c r="CG88">
        <v>9</v>
      </c>
      <c r="CH88">
        <v>6</v>
      </c>
      <c r="CI88">
        <v>2</v>
      </c>
      <c r="CJ88">
        <v>6</v>
      </c>
      <c r="CL88">
        <v>8</v>
      </c>
      <c r="CM88">
        <v>1</v>
      </c>
      <c r="CN88">
        <v>0</v>
      </c>
      <c r="CO88">
        <v>5</v>
      </c>
      <c r="CP88">
        <v>8</v>
      </c>
      <c r="CQ88">
        <v>0</v>
      </c>
      <c r="CR88">
        <v>6</v>
      </c>
      <c r="CS88">
        <v>0</v>
      </c>
      <c r="CT88">
        <v>9</v>
      </c>
      <c r="CU88">
        <v>0</v>
      </c>
      <c r="CV88">
        <v>6</v>
      </c>
      <c r="CW88">
        <v>0</v>
      </c>
      <c r="CX88">
        <v>8</v>
      </c>
      <c r="CY88">
        <v>5</v>
      </c>
      <c r="CZ88">
        <v>0</v>
      </c>
      <c r="DA88">
        <v>0</v>
      </c>
      <c r="DC88">
        <f>((13/19)*100)</f>
        <v>68.421052631578945</v>
      </c>
      <c r="DD88">
        <f>((10/19)*100)</f>
        <v>52.631578947368418</v>
      </c>
      <c r="DE88">
        <f>((11/19)*100)</f>
        <v>57.894736842105267</v>
      </c>
      <c r="DF88">
        <f>((8/15)*100)</f>
        <v>53.333333333333336</v>
      </c>
      <c r="DG88">
        <f>((12/15)*100)</f>
        <v>80</v>
      </c>
      <c r="DH88">
        <f>((7/15)*100)</f>
        <v>46.666666666666664</v>
      </c>
      <c r="DI88">
        <f>((8/16)*100)</f>
        <v>50</v>
      </c>
      <c r="DJ88">
        <f>((12/16)*100)</f>
        <v>75</v>
      </c>
      <c r="DK88">
        <f>((8/16)*100)</f>
        <v>50</v>
      </c>
      <c r="DL88">
        <f>((6/9)*100)</f>
        <v>66.666666666666657</v>
      </c>
      <c r="DM88">
        <f>((2/9)*100)</f>
        <v>22.222222222222221</v>
      </c>
      <c r="DN88">
        <f>((6/9)*100)</f>
        <v>66.666666666666657</v>
      </c>
      <c r="DP88">
        <f>((1/8)*100)</f>
        <v>12.5</v>
      </c>
      <c r="DQ88">
        <f>((0/8)*100)</f>
        <v>0</v>
      </c>
      <c r="DR88">
        <f>((5/8)*100)</f>
        <v>62.5</v>
      </c>
      <c r="DS88">
        <f>((0/8)*100)</f>
        <v>0</v>
      </c>
      <c r="DT88">
        <f>((6/8)*100)</f>
        <v>75</v>
      </c>
      <c r="DU88">
        <f>((0/8)*100)</f>
        <v>0</v>
      </c>
      <c r="DV88">
        <f>((0/9)*100)</f>
        <v>0</v>
      </c>
      <c r="DW88">
        <f>((6/9)*100)</f>
        <v>66.666666666666657</v>
      </c>
      <c r="DX88">
        <f>((0/9)*100)</f>
        <v>0</v>
      </c>
      <c r="DY88">
        <f>((5/8)*100)</f>
        <v>62.5</v>
      </c>
      <c r="DZ88">
        <f>((0/8)*100)</f>
        <v>0</v>
      </c>
      <c r="EA88">
        <f>((0/8)*100)</f>
        <v>0</v>
      </c>
    </row>
    <row r="89" spans="1:131" x14ac:dyDescent="0.25">
      <c r="A89">
        <v>78.286495000000002</v>
      </c>
      <c r="B89">
        <v>9.9167529999999999</v>
      </c>
      <c r="C89">
        <v>56.489643000000015</v>
      </c>
      <c r="D89">
        <v>6.7887789999999999</v>
      </c>
      <c r="E89">
        <v>52.024315000000009</v>
      </c>
      <c r="F89">
        <v>8.4173679999999997</v>
      </c>
      <c r="G89">
        <v>56.369751000000015</v>
      </c>
      <c r="H89">
        <v>5.4864490000000004</v>
      </c>
      <c r="K89">
        <f>(13/200)</f>
        <v>6.5000000000000002E-2</v>
      </c>
      <c r="L89">
        <f>(15/200)</f>
        <v>7.4999999999999997E-2</v>
      </c>
      <c r="M89">
        <f>(16/200)</f>
        <v>0.08</v>
      </c>
      <c r="N89">
        <f>(13/200)</f>
        <v>6.5000000000000002E-2</v>
      </c>
      <c r="P89">
        <f>(7/200)</f>
        <v>3.5000000000000003E-2</v>
      </c>
      <c r="Q89">
        <f>(7/200)</f>
        <v>3.5000000000000003E-2</v>
      </c>
      <c r="R89">
        <f>(9/200)</f>
        <v>4.4999999999999998E-2</v>
      </c>
      <c r="S89">
        <f>(8/200)</f>
        <v>0.04</v>
      </c>
      <c r="U89">
        <f>0.065+0.035</f>
        <v>0.1</v>
      </c>
      <c r="V89">
        <f>0.075+0.035</f>
        <v>0.11</v>
      </c>
      <c r="W89">
        <f>0.08+0.045</f>
        <v>0.125</v>
      </c>
      <c r="X89">
        <f>0.065+0.04</f>
        <v>0.10500000000000001</v>
      </c>
      <c r="Z89">
        <f>SQRT((ABS($A$90-$A$89)^2+(ABS($B$90-$B$89)^2)))</f>
        <v>24.76540756986746</v>
      </c>
      <c r="AA89">
        <f>SQRT((ABS($C$90-$C$89)^2+(ABS($D$90-$D$89)^2)))</f>
        <v>23.726501405023576</v>
      </c>
      <c r="AB89">
        <f>SQRT((ABS($E$90-$E$89)^2+(ABS($F$90-$F$89)^2)))</f>
        <v>28.853909778317274</v>
      </c>
      <c r="AC89">
        <f>SQRT((ABS($G$90-$G$89)^2+(ABS($H$90-$H$89)^2)))</f>
        <v>23.929598408525823</v>
      </c>
      <c r="AJ89">
        <f>1/0.1</f>
        <v>10</v>
      </c>
      <c r="AK89">
        <f>1/0.11</f>
        <v>9.0909090909090917</v>
      </c>
      <c r="AL89">
        <f>1/0.125</f>
        <v>8</v>
      </c>
      <c r="AM89">
        <f>1/0.105</f>
        <v>9.5238095238095237</v>
      </c>
      <c r="AO89">
        <f t="shared" si="41"/>
        <v>247.65407569867457</v>
      </c>
      <c r="AP89">
        <f t="shared" si="42"/>
        <v>215.69546731839614</v>
      </c>
      <c r="AQ89">
        <f t="shared" si="43"/>
        <v>230.83127822653819</v>
      </c>
      <c r="AR89">
        <f t="shared" si="44"/>
        <v>227.90093722405544</v>
      </c>
      <c r="AV89">
        <f>((0.065/0.1)*100)</f>
        <v>65</v>
      </c>
      <c r="AW89">
        <f>((0.075/0.11)*100)</f>
        <v>68.181818181818173</v>
      </c>
      <c r="AX89">
        <f>((0.08/0.125)*100)</f>
        <v>64</v>
      </c>
      <c r="AY89">
        <f>((0.065/0.105)*100)</f>
        <v>61.904761904761905</v>
      </c>
      <c r="BA89">
        <f>((0.035/0.1)*100)</f>
        <v>35</v>
      </c>
      <c r="BB89">
        <f>((0.035/0.11)*100)</f>
        <v>31.818181818181824</v>
      </c>
      <c r="BC89">
        <f>((0.045/0.125)*100)</f>
        <v>36</v>
      </c>
      <c r="BD89">
        <f>((0.04/0.105)*100)</f>
        <v>38.095238095238102</v>
      </c>
      <c r="BF89">
        <f>ABS($B$89-$D$89)</f>
        <v>3.127974</v>
      </c>
      <c r="BG89">
        <f>ABS($F$89-$H$89)</f>
        <v>2.9309189999999994</v>
      </c>
      <c r="BL89">
        <f>SQRT((ABS($A$89-$E$90)^2+(ABS($B$89-$F$90)^2)))</f>
        <v>2.5597702173003833</v>
      </c>
      <c r="BM89">
        <f>SQRT((ABS($C$89-$G$89)^2+(ABS($D$89-$H$89)^2)))</f>
        <v>1.3078369625316448</v>
      </c>
      <c r="BO89">
        <f>SQRT((ABS($A$89-$G$90)^2+(ABS($B$89-$H$90)^2)))</f>
        <v>3.1782375790758675</v>
      </c>
      <c r="BP89">
        <f>SQRT((ABS($C$89-$E$89)^2+(ABS($D$89-$F$89)^2)))</f>
        <v>4.7530470519978083</v>
      </c>
      <c r="BR89">
        <f>DEGREES(ACOS((24.3195945953287^2+24.069836573388^2-3.61619043741131^2)/(2*24.3195945953287*24.069836573388)))</f>
        <v>8.5511399944763369</v>
      </c>
      <c r="BS89">
        <f>DEGREES(ACOS((3.86033794025445^2+27.7661436626705^2-27.0461070905272^2)/(2*3.86033794025445*27.7661436626705)))</f>
        <v>75.308266674975258</v>
      </c>
      <c r="BU89">
        <v>13</v>
      </c>
      <c r="BV89">
        <v>11</v>
      </c>
      <c r="BW89">
        <v>5</v>
      </c>
      <c r="BX89">
        <v>5</v>
      </c>
      <c r="BY89">
        <v>15</v>
      </c>
      <c r="BZ89">
        <v>13</v>
      </c>
      <c r="CA89">
        <v>9</v>
      </c>
      <c r="CB89">
        <v>7</v>
      </c>
      <c r="CC89">
        <v>16</v>
      </c>
      <c r="CD89">
        <v>9</v>
      </c>
      <c r="CE89">
        <v>9</v>
      </c>
      <c r="CF89">
        <v>13</v>
      </c>
      <c r="CG89">
        <v>13</v>
      </c>
      <c r="CH89">
        <v>6</v>
      </c>
      <c r="CI89">
        <v>7</v>
      </c>
      <c r="CJ89">
        <v>13</v>
      </c>
      <c r="CL89">
        <v>7</v>
      </c>
      <c r="CM89">
        <v>5</v>
      </c>
      <c r="CN89">
        <v>0</v>
      </c>
      <c r="CO89">
        <v>0</v>
      </c>
      <c r="CP89">
        <v>7</v>
      </c>
      <c r="CQ89">
        <v>1</v>
      </c>
      <c r="CR89">
        <v>3</v>
      </c>
      <c r="CS89">
        <v>0</v>
      </c>
      <c r="CT89">
        <v>9</v>
      </c>
      <c r="CU89">
        <v>0</v>
      </c>
      <c r="CV89">
        <v>3</v>
      </c>
      <c r="CW89">
        <v>6</v>
      </c>
      <c r="CX89">
        <v>8</v>
      </c>
      <c r="CY89">
        <v>0</v>
      </c>
      <c r="CZ89">
        <v>0</v>
      </c>
      <c r="DA89">
        <v>6</v>
      </c>
      <c r="DC89">
        <f>((11/13)*100)</f>
        <v>84.615384615384613</v>
      </c>
      <c r="DD89">
        <f>((5/13)*100)</f>
        <v>38.461538461538467</v>
      </c>
      <c r="DE89">
        <f>((5/13)*100)</f>
        <v>38.461538461538467</v>
      </c>
      <c r="DF89">
        <f>((13/15)*100)</f>
        <v>86.666666666666671</v>
      </c>
      <c r="DG89">
        <f>((9/15)*100)</f>
        <v>60</v>
      </c>
      <c r="DH89">
        <f>((7/15)*100)</f>
        <v>46.666666666666664</v>
      </c>
      <c r="DI89">
        <f>((9/16)*100)</f>
        <v>56.25</v>
      </c>
      <c r="DJ89">
        <f>((9/16)*100)</f>
        <v>56.25</v>
      </c>
      <c r="DK89">
        <f>((13/16)*100)</f>
        <v>81.25</v>
      </c>
      <c r="DL89">
        <f>((6/13)*100)</f>
        <v>46.153846153846153</v>
      </c>
      <c r="DM89">
        <f>((7/13)*100)</f>
        <v>53.846153846153847</v>
      </c>
      <c r="DN89">
        <f>((13/13)*100)</f>
        <v>100</v>
      </c>
      <c r="DP89">
        <f>((5/7)*100)</f>
        <v>71.428571428571431</v>
      </c>
      <c r="DQ89">
        <f>((0/7)*100)</f>
        <v>0</v>
      </c>
      <c r="DR89">
        <f>((0/7)*100)</f>
        <v>0</v>
      </c>
      <c r="DS89">
        <f>((1/7)*100)</f>
        <v>14.285714285714285</v>
      </c>
      <c r="DT89">
        <f>((3/7)*100)</f>
        <v>42.857142857142854</v>
      </c>
      <c r="DU89">
        <f>((0/7)*100)</f>
        <v>0</v>
      </c>
      <c r="DV89">
        <f>((0/9)*100)</f>
        <v>0</v>
      </c>
      <c r="DW89">
        <f>((3/9)*100)</f>
        <v>33.333333333333329</v>
      </c>
      <c r="DX89">
        <f>((6/9)*100)</f>
        <v>66.666666666666657</v>
      </c>
      <c r="DY89">
        <f>((0/8)*100)</f>
        <v>0</v>
      </c>
      <c r="DZ89">
        <f>((0/8)*100)</f>
        <v>0</v>
      </c>
      <c r="EA89">
        <f>((6/8)*100)</f>
        <v>75</v>
      </c>
    </row>
    <row r="90" spans="1:131" x14ac:dyDescent="0.25">
      <c r="A90">
        <v>103.03958700000001</v>
      </c>
      <c r="B90">
        <v>9.1358250000000005</v>
      </c>
      <c r="C90">
        <v>80.178868000000008</v>
      </c>
      <c r="D90">
        <v>8.1182479999999995</v>
      </c>
      <c r="E90">
        <v>80.816238000000013</v>
      </c>
      <c r="F90">
        <v>10.30768</v>
      </c>
      <c r="G90">
        <v>80.22299000000001</v>
      </c>
      <c r="H90">
        <v>7.396598</v>
      </c>
      <c r="K90">
        <f>(18/200)</f>
        <v>0.09</v>
      </c>
      <c r="L90">
        <f>(12/200)</f>
        <v>0.06</v>
      </c>
      <c r="M90">
        <f>(13/200)</f>
        <v>6.5000000000000002E-2</v>
      </c>
      <c r="N90">
        <f>(14/200)</f>
        <v>7.0000000000000007E-2</v>
      </c>
      <c r="P90">
        <f>(6/200)</f>
        <v>0.03</v>
      </c>
      <c r="Q90">
        <f>(7/200)</f>
        <v>3.5000000000000003E-2</v>
      </c>
      <c r="R90">
        <f>(8/200)</f>
        <v>0.04</v>
      </c>
      <c r="S90">
        <f>(8/200)</f>
        <v>0.04</v>
      </c>
      <c r="U90">
        <f>0.09+0.03</f>
        <v>0.12</v>
      </c>
      <c r="V90">
        <f>0.06+0.035</f>
        <v>9.5000000000000001E-2</v>
      </c>
      <c r="W90">
        <f>0.065+0.04</f>
        <v>0.10500000000000001</v>
      </c>
      <c r="X90">
        <f>0.07+0.04</f>
        <v>0.11000000000000001</v>
      </c>
      <c r="Z90">
        <f>SQRT((ABS($A$91-$A$90)^2+(ABS($B$91-$B$90)^2)))</f>
        <v>29.709432637807279</v>
      </c>
      <c r="AA90">
        <f>SQRT((ABS($C$91-$C$90)^2+(ABS($D$91-$D$90)^2)))</f>
        <v>25.427330293863285</v>
      </c>
      <c r="AB90">
        <f>SQRT((ABS($E$91-$E$90)^2+(ABS($F$91-$F$90)^2)))</f>
        <v>26.788673404809916</v>
      </c>
      <c r="AC90">
        <f>SQRT((ABS($G$91-$G$90)^2+(ABS($H$91-$H$90)^2)))</f>
        <v>27.28000708874249</v>
      </c>
      <c r="AJ90">
        <f>1/0.12</f>
        <v>8.3333333333333339</v>
      </c>
      <c r="AK90">
        <f>1/0.095</f>
        <v>10.526315789473685</v>
      </c>
      <c r="AL90">
        <f>1/0.105</f>
        <v>9.5238095238095237</v>
      </c>
      <c r="AM90">
        <f>1/0.11</f>
        <v>9.0909090909090917</v>
      </c>
      <c r="AO90">
        <f t="shared" si="41"/>
        <v>247.57860531506066</v>
      </c>
      <c r="AP90">
        <f t="shared" si="42"/>
        <v>267.6561083564556</v>
      </c>
      <c r="AQ90">
        <f t="shared" si="43"/>
        <v>255.13022290295157</v>
      </c>
      <c r="AR90">
        <f t="shared" si="44"/>
        <v>248.0000644431135</v>
      </c>
      <c r="AV90">
        <f>((0.09/0.12)*100)</f>
        <v>75</v>
      </c>
      <c r="AW90">
        <f>((0.06/0.095)*100)</f>
        <v>63.157894736842103</v>
      </c>
      <c r="AX90">
        <f>((0.065/0.105)*100)</f>
        <v>61.904761904761905</v>
      </c>
      <c r="AY90">
        <f>((0.07/0.11)*100)</f>
        <v>63.636363636363647</v>
      </c>
      <c r="BA90">
        <f>((0.03/0.12)*100)</f>
        <v>25</v>
      </c>
      <c r="BB90">
        <f>((0.035/0.095)*100)</f>
        <v>36.842105263157897</v>
      </c>
      <c r="BC90">
        <f>((0.04/0.105)*100)</f>
        <v>38.095238095238102</v>
      </c>
      <c r="BD90">
        <f>((0.04/0.11)*100)</f>
        <v>36.363636363636367</v>
      </c>
      <c r="BF90">
        <f>ABS($B$90-$D$90)</f>
        <v>1.0175770000000011</v>
      </c>
      <c r="BG90">
        <f>ABS($F$90-$H$90)</f>
        <v>2.9110819999999995</v>
      </c>
      <c r="BL90">
        <f>SQRT((ABS($A$90-$E$91)^2+(ABS($B$90-$F$91)^2)))</f>
        <v>4.5597982548411089</v>
      </c>
      <c r="BM90">
        <f>SQRT((ABS($C$90-$G$90)^2+(ABS($D$90-$H$90)^2)))</f>
        <v>0.72299756111898428</v>
      </c>
      <c r="BO90">
        <f>SQRT((ABS($A$90-$G$91)^2+(ABS($B$90-$H$91)^2)))</f>
        <v>5.6538103478780499</v>
      </c>
      <c r="BP90">
        <f>SQRT((ABS($C$90-$E$90)^2+(ABS($D$90-$F$90)^2)))</f>
        <v>2.2803186179839003</v>
      </c>
      <c r="BR90">
        <f>DEGREES(ACOS((24.1324041661816^2+24.1285549267237^2-3.44464255099495^2)/(2*24.1324041661816*24.1285549267237)))</f>
        <v>8.1859673864986195</v>
      </c>
      <c r="BS90">
        <f>DEGREES(ACOS((33.9042518069284^2+33.9403004065163^2-3.39884588821044^2)/(2*33.9042518069284*33.9403004065163)))</f>
        <v>5.7428379760881825</v>
      </c>
      <c r="BU90">
        <v>18</v>
      </c>
      <c r="BV90">
        <v>12</v>
      </c>
      <c r="BW90">
        <v>9</v>
      </c>
      <c r="BX90">
        <v>9</v>
      </c>
      <c r="BY90">
        <v>12</v>
      </c>
      <c r="BZ90">
        <v>11</v>
      </c>
      <c r="CA90">
        <v>4</v>
      </c>
      <c r="CB90">
        <v>5</v>
      </c>
      <c r="CC90">
        <v>13</v>
      </c>
      <c r="CD90">
        <v>7</v>
      </c>
      <c r="CE90">
        <v>5</v>
      </c>
      <c r="CF90">
        <v>13</v>
      </c>
      <c r="CG90">
        <v>14</v>
      </c>
      <c r="CH90">
        <v>8</v>
      </c>
      <c r="CI90">
        <v>6</v>
      </c>
      <c r="CJ90">
        <v>13</v>
      </c>
      <c r="CL90">
        <v>6</v>
      </c>
      <c r="CM90">
        <v>5</v>
      </c>
      <c r="CN90">
        <v>0</v>
      </c>
      <c r="CO90">
        <v>0</v>
      </c>
      <c r="CP90">
        <v>7</v>
      </c>
      <c r="CQ90">
        <v>5</v>
      </c>
      <c r="CR90">
        <v>0</v>
      </c>
      <c r="CS90">
        <v>1</v>
      </c>
      <c r="CT90">
        <v>8</v>
      </c>
      <c r="CU90">
        <v>0</v>
      </c>
      <c r="CV90">
        <v>0</v>
      </c>
      <c r="CW90">
        <v>7</v>
      </c>
      <c r="CX90">
        <v>8</v>
      </c>
      <c r="CY90">
        <v>0</v>
      </c>
      <c r="CZ90">
        <v>1</v>
      </c>
      <c r="DA90">
        <v>7</v>
      </c>
      <c r="DC90">
        <f>((12/18)*100)</f>
        <v>66.666666666666657</v>
      </c>
      <c r="DD90">
        <f>((9/18)*100)</f>
        <v>50</v>
      </c>
      <c r="DE90">
        <f>((9/18)*100)</f>
        <v>50</v>
      </c>
      <c r="DF90">
        <f>((11/12)*100)</f>
        <v>91.666666666666657</v>
      </c>
      <c r="DG90">
        <f>((4/12)*100)</f>
        <v>33.333333333333329</v>
      </c>
      <c r="DH90">
        <f>((5/12)*100)</f>
        <v>41.666666666666671</v>
      </c>
      <c r="DI90">
        <f>((7/13)*100)</f>
        <v>53.846153846153847</v>
      </c>
      <c r="DJ90">
        <f>((5/13)*100)</f>
        <v>38.461538461538467</v>
      </c>
      <c r="DK90">
        <f>((13/13)*100)</f>
        <v>100</v>
      </c>
      <c r="DL90">
        <f>((8/14)*100)</f>
        <v>57.142857142857139</v>
      </c>
      <c r="DM90">
        <f>((6/14)*100)</f>
        <v>42.857142857142854</v>
      </c>
      <c r="DN90">
        <f>((13/14)*100)</f>
        <v>92.857142857142861</v>
      </c>
      <c r="DP90">
        <f>((5/6)*100)</f>
        <v>83.333333333333343</v>
      </c>
      <c r="DQ90">
        <f>((0/6)*100)</f>
        <v>0</v>
      </c>
      <c r="DR90">
        <f>((0/6)*100)</f>
        <v>0</v>
      </c>
      <c r="DS90">
        <f>((5/7)*100)</f>
        <v>71.428571428571431</v>
      </c>
      <c r="DT90">
        <f>((0/7)*100)</f>
        <v>0</v>
      </c>
      <c r="DU90">
        <f>((1/7)*100)</f>
        <v>14.285714285714285</v>
      </c>
      <c r="DV90">
        <f>((0/8)*100)</f>
        <v>0</v>
      </c>
      <c r="DW90">
        <f>((0/8)*100)</f>
        <v>0</v>
      </c>
      <c r="DX90">
        <f>((7/8)*100)</f>
        <v>87.5</v>
      </c>
      <c r="DY90">
        <f>((0/8)*100)</f>
        <v>0</v>
      </c>
      <c r="DZ90">
        <f>((1/8)*100)</f>
        <v>12.5</v>
      </c>
      <c r="EA90">
        <f>((7/8)*100)</f>
        <v>87.5</v>
      </c>
    </row>
    <row r="91" spans="1:131" x14ac:dyDescent="0.25">
      <c r="A91">
        <v>132.709902</v>
      </c>
      <c r="B91">
        <v>7.6117530000000002</v>
      </c>
      <c r="C91">
        <v>105.580725</v>
      </c>
      <c r="D91">
        <v>6.9803610000000003</v>
      </c>
      <c r="E91">
        <v>107.59031100000001</v>
      </c>
      <c r="F91">
        <v>9.4233510000000003</v>
      </c>
      <c r="G91">
        <v>107.443094</v>
      </c>
      <c r="H91">
        <v>5.5897430000000004</v>
      </c>
      <c r="K91">
        <f>(17/200)</f>
        <v>8.5000000000000006E-2</v>
      </c>
      <c r="L91">
        <f>(12/200)</f>
        <v>0.06</v>
      </c>
      <c r="M91">
        <f>(12/200)</f>
        <v>0.06</v>
      </c>
      <c r="N91">
        <f>(12/200)</f>
        <v>0.06</v>
      </c>
      <c r="P91">
        <f>(7/200)</f>
        <v>3.5000000000000003E-2</v>
      </c>
      <c r="Q91">
        <f>(8/200)</f>
        <v>0.04</v>
      </c>
      <c r="R91">
        <f>(9/200)</f>
        <v>4.4999999999999998E-2</v>
      </c>
      <c r="S91">
        <f>(9/200)</f>
        <v>4.4999999999999998E-2</v>
      </c>
      <c r="U91">
        <f>0.085+0.035</f>
        <v>0.12000000000000001</v>
      </c>
      <c r="V91">
        <f>0.06+0.04</f>
        <v>0.1</v>
      </c>
      <c r="W91">
        <f>0.06+0.045</f>
        <v>0.105</v>
      </c>
      <c r="X91">
        <f>0.06+0.045</f>
        <v>0.105</v>
      </c>
      <c r="Z91">
        <f>SQRT((ABS($A$92-$A$91)^2+(ABS($B$92-$B$91)^2)))</f>
        <v>35.081015081022443</v>
      </c>
      <c r="AA91">
        <f>SQRT((ABS($C$92-$C$91)^2+(ABS($D$92-$D$91)^2)))</f>
        <v>23.308665306599892</v>
      </c>
      <c r="AB91">
        <f>SQRT((ABS($E$92-$E$91)^2+(ABS($F$92-$F$91)^2)))</f>
        <v>26.077218439291801</v>
      </c>
      <c r="AC91">
        <f>SQRT((ABS($G$92-$G$91)^2+(ABS($H$92-$H$91)^2)))</f>
        <v>26.018193396146135</v>
      </c>
      <c r="AJ91">
        <f>1/0.12</f>
        <v>8.3333333333333339</v>
      </c>
      <c r="AK91">
        <f>1/0.1</f>
        <v>10</v>
      </c>
      <c r="AL91">
        <f>1/0.105</f>
        <v>9.5238095238095237</v>
      </c>
      <c r="AM91">
        <f>1/0.105</f>
        <v>9.5238095238095237</v>
      </c>
      <c r="AO91">
        <f t="shared" si="41"/>
        <v>292.34179234185365</v>
      </c>
      <c r="AP91">
        <f t="shared" si="42"/>
        <v>233.08665306599892</v>
      </c>
      <c r="AQ91">
        <f t="shared" si="43"/>
        <v>248.35446132658859</v>
      </c>
      <c r="AR91">
        <f t="shared" si="44"/>
        <v>247.79231805853462</v>
      </c>
      <c r="AV91">
        <f>((0.085/0.12)*100)</f>
        <v>70.833333333333343</v>
      </c>
      <c r="AW91">
        <f>((0.06/0.1)*100)</f>
        <v>60</v>
      </c>
      <c r="AX91">
        <f>((0.06/0.105)*100)</f>
        <v>57.142857142857139</v>
      </c>
      <c r="AY91">
        <f>((0.06/0.105)*100)</f>
        <v>57.142857142857139</v>
      </c>
      <c r="BA91">
        <f>((0.035/0.12)*100)</f>
        <v>29.166666666666668</v>
      </c>
      <c r="BB91">
        <f>((0.04/0.1)*100)</f>
        <v>40</v>
      </c>
      <c r="BC91">
        <f>((0.045/0.105)*100)</f>
        <v>42.857142857142854</v>
      </c>
      <c r="BD91">
        <f>((0.045/0.105)*100)</f>
        <v>42.857142857142854</v>
      </c>
      <c r="BF91">
        <f>ABS($B$91-$D$91)</f>
        <v>0.63139199999999995</v>
      </c>
      <c r="BG91">
        <f>ABS($F$91-$H$91)</f>
        <v>3.8336079999999999</v>
      </c>
      <c r="BL91">
        <f>SQRT((ABS($A$91-$E$92)^2+(ABS($B$91-$F$92)^2)))</f>
        <v>0.99662691177491392</v>
      </c>
      <c r="BM91">
        <f>SQRT((ABS($C$91-$G$91)^2+(ABS($D$91-$H$91)^2)))</f>
        <v>2.3242712221436217</v>
      </c>
      <c r="BO91">
        <f>SQRT((ABS($A$91-$G$92)^2+(ABS($B$91-$H$92)^2)))</f>
        <v>3.2670560086574953</v>
      </c>
      <c r="BP91">
        <f>SQRT((ABS($C$91-$E$91)^2+(ABS($D$91-$F$91)^2)))</f>
        <v>3.1633267348625322</v>
      </c>
      <c r="BR91" t="e">
        <f>DEGREES(ACOS((3.4704612174443^2+0^2-3.4704612174443^2)/(2*3.4704612174443*0)))</f>
        <v>#DIV/0!</v>
      </c>
      <c r="BS91">
        <f>DEGREES(ACOS((30.1590127312251^2+30.1734408691027^2-3.52166696464387^2)/(2*30.1590127312251*30.1734408691027)))</f>
        <v>6.6925745202813216</v>
      </c>
      <c r="BU91">
        <v>17</v>
      </c>
      <c r="BV91">
        <v>14</v>
      </c>
      <c r="BW91">
        <v>9</v>
      </c>
      <c r="BX91">
        <v>9</v>
      </c>
      <c r="BY91">
        <v>12</v>
      </c>
      <c r="BZ91">
        <v>12</v>
      </c>
      <c r="CA91">
        <v>3</v>
      </c>
      <c r="CB91">
        <v>3</v>
      </c>
      <c r="CC91">
        <v>12</v>
      </c>
      <c r="CD91">
        <v>5</v>
      </c>
      <c r="CE91">
        <v>5</v>
      </c>
      <c r="CF91">
        <v>12</v>
      </c>
      <c r="CG91">
        <v>12</v>
      </c>
      <c r="CH91">
        <v>5</v>
      </c>
      <c r="CI91">
        <v>5</v>
      </c>
      <c r="CJ91">
        <v>12</v>
      </c>
      <c r="CL91">
        <v>7</v>
      </c>
      <c r="CM91">
        <v>4</v>
      </c>
      <c r="CN91">
        <v>0</v>
      </c>
      <c r="CO91">
        <v>0</v>
      </c>
      <c r="CP91">
        <v>8</v>
      </c>
      <c r="CQ91">
        <v>5</v>
      </c>
      <c r="CR91">
        <v>0</v>
      </c>
      <c r="CS91">
        <v>0</v>
      </c>
      <c r="CT91">
        <v>9</v>
      </c>
      <c r="CU91">
        <v>0</v>
      </c>
      <c r="CV91">
        <v>0</v>
      </c>
      <c r="CW91">
        <v>9</v>
      </c>
      <c r="CX91">
        <v>9</v>
      </c>
      <c r="CY91">
        <v>0</v>
      </c>
      <c r="CZ91">
        <v>0</v>
      </c>
      <c r="DA91">
        <v>9</v>
      </c>
      <c r="DC91">
        <f>((14/17)*100)</f>
        <v>82.35294117647058</v>
      </c>
      <c r="DD91">
        <f>((9/17)*100)</f>
        <v>52.941176470588239</v>
      </c>
      <c r="DE91">
        <f>((9/17)*100)</f>
        <v>52.941176470588239</v>
      </c>
      <c r="DF91">
        <f>((12/12)*100)</f>
        <v>100</v>
      </c>
      <c r="DG91">
        <f>((3/12)*100)</f>
        <v>25</v>
      </c>
      <c r="DH91">
        <f>((3/12)*100)</f>
        <v>25</v>
      </c>
      <c r="DI91">
        <f>((5/12)*100)</f>
        <v>41.666666666666671</v>
      </c>
      <c r="DJ91">
        <f>((5/12)*100)</f>
        <v>41.666666666666671</v>
      </c>
      <c r="DK91">
        <f>((12/12)*100)</f>
        <v>100</v>
      </c>
      <c r="DL91">
        <f>((5/12)*100)</f>
        <v>41.666666666666671</v>
      </c>
      <c r="DM91">
        <f>((5/12)*100)</f>
        <v>41.666666666666671</v>
      </c>
      <c r="DN91">
        <f>((12/12)*100)</f>
        <v>100</v>
      </c>
      <c r="DP91">
        <f>((4/7)*100)</f>
        <v>57.142857142857139</v>
      </c>
      <c r="DQ91">
        <f>((0/7)*100)</f>
        <v>0</v>
      </c>
      <c r="DR91">
        <f>((0/7)*100)</f>
        <v>0</v>
      </c>
      <c r="DS91">
        <f>((5/8)*100)</f>
        <v>62.5</v>
      </c>
      <c r="DT91">
        <f>((0/8)*100)</f>
        <v>0</v>
      </c>
      <c r="DU91">
        <f>((0/8)*100)</f>
        <v>0</v>
      </c>
      <c r="DV91">
        <f>((0/9)*100)</f>
        <v>0</v>
      </c>
      <c r="DW91">
        <f>((0/9)*100)</f>
        <v>0</v>
      </c>
      <c r="DX91">
        <f>((9/9)*100)</f>
        <v>100</v>
      </c>
      <c r="DY91">
        <f>((0/9)*100)</f>
        <v>0</v>
      </c>
      <c r="DZ91">
        <f>((0/9)*100)</f>
        <v>0</v>
      </c>
      <c r="EA91">
        <f>((9/9)*100)</f>
        <v>100</v>
      </c>
    </row>
    <row r="92" spans="1:131" x14ac:dyDescent="0.25">
      <c r="A92">
        <v>167.77477199999998</v>
      </c>
      <c r="B92">
        <v>8.675948</v>
      </c>
      <c r="C92">
        <v>128.84912700000001</v>
      </c>
      <c r="D92">
        <v>5.6109280000000004</v>
      </c>
      <c r="E92">
        <v>133.628557</v>
      </c>
      <c r="F92">
        <v>7.9981960000000001</v>
      </c>
      <c r="G92">
        <v>133.43525900000003</v>
      </c>
      <c r="H92">
        <v>4.4262370000000004</v>
      </c>
      <c r="K92">
        <f>(14/200)</f>
        <v>7.0000000000000007E-2</v>
      </c>
      <c r="L92">
        <f>(17/200)</f>
        <v>8.5000000000000006E-2</v>
      </c>
      <c r="M92">
        <f>(16/200)</f>
        <v>0.08</v>
      </c>
      <c r="N92">
        <f>(17/200)</f>
        <v>8.5000000000000006E-2</v>
      </c>
      <c r="P92">
        <f>(8/200)</f>
        <v>0.04</v>
      </c>
      <c r="Q92">
        <f>(7/200)</f>
        <v>3.5000000000000003E-2</v>
      </c>
      <c r="R92">
        <f>(8/200)</f>
        <v>0.04</v>
      </c>
      <c r="S92">
        <f>(8/200)</f>
        <v>0.04</v>
      </c>
      <c r="U92">
        <f>0.07+0.04</f>
        <v>0.11000000000000001</v>
      </c>
      <c r="V92">
        <f>0.085+0.035</f>
        <v>0.12000000000000001</v>
      </c>
      <c r="W92">
        <f>0.08+0.04</f>
        <v>0.12</v>
      </c>
      <c r="X92">
        <f>0.085+0.04</f>
        <v>0.125</v>
      </c>
      <c r="Z92">
        <f>SQRT((ABS($A$93-$A$92)^2+(ABS($B$93-$B$92)^2)))</f>
        <v>28.254708078546592</v>
      </c>
      <c r="AA92">
        <f>SQRT((ABS($C$93-$C$92)^2+(ABS($D$93-$D$92)^2)))</f>
        <v>34.574150075188655</v>
      </c>
      <c r="AB92">
        <f>SQRT((ABS($E$93-$E$92)^2+(ABS($F$93-$F$92)^2)))</f>
        <v>34.520995906589626</v>
      </c>
      <c r="AC92">
        <f>SQRT((ABS($G$93-$G$92)^2+(ABS($H$93-$H$92)^2)))</f>
        <v>35.506625200732145</v>
      </c>
      <c r="AJ92">
        <f>1/0.11</f>
        <v>9.0909090909090917</v>
      </c>
      <c r="AK92">
        <f>1/0.12</f>
        <v>8.3333333333333339</v>
      </c>
      <c r="AL92">
        <f>1/0.12</f>
        <v>8.3333333333333339</v>
      </c>
      <c r="AM92">
        <f>1/0.125</f>
        <v>8</v>
      </c>
      <c r="AO92">
        <f t="shared" si="41"/>
        <v>256.86098253224174</v>
      </c>
      <c r="AP92">
        <f t="shared" si="42"/>
        <v>288.11791729323875</v>
      </c>
      <c r="AQ92">
        <f t="shared" si="43"/>
        <v>287.6749658882469</v>
      </c>
      <c r="AR92">
        <f t="shared" si="44"/>
        <v>284.05300160585716</v>
      </c>
      <c r="AV92">
        <f>((0.07/0.11)*100)</f>
        <v>63.636363636363647</v>
      </c>
      <c r="AW92">
        <f>((0.085/0.12)*100)</f>
        <v>70.833333333333343</v>
      </c>
      <c r="AX92">
        <f>((0.08/0.12)*100)</f>
        <v>66.666666666666671</v>
      </c>
      <c r="AY92">
        <f>((0.085/0.125)*100)</f>
        <v>68</v>
      </c>
      <c r="BA92">
        <f>((0.04/0.11)*100)</f>
        <v>36.363636363636367</v>
      </c>
      <c r="BB92">
        <f>((0.035/0.12)*100)</f>
        <v>29.166666666666668</v>
      </c>
      <c r="BC92">
        <f>((0.04/0.12)*100)</f>
        <v>33.333333333333336</v>
      </c>
      <c r="BD92">
        <f>((0.04/0.125)*100)</f>
        <v>32</v>
      </c>
      <c r="BF92">
        <f>ABS($B$92-$D$92)</f>
        <v>3.0650199999999996</v>
      </c>
      <c r="BG92">
        <f>ABS($F$92-$H$92)</f>
        <v>3.5719589999999997</v>
      </c>
      <c r="BL92">
        <f>SQRT((ABS($A$92-$E$93)^2+(ABS($B$92-$F$93)^2)))</f>
        <v>1.0192545040395984</v>
      </c>
      <c r="BM92">
        <f>SQRT((ABS($C$92-$G$92)^2+(ABS($D$92-$H$92)^2)))</f>
        <v>4.7366759955590361</v>
      </c>
      <c r="BO92">
        <f>SQRT((ABS($A$92-$G$93)^2+(ABS($B$92-$H$93)^2)))</f>
        <v>2.5830986396196796</v>
      </c>
      <c r="BP92">
        <f>SQRT((ABS($C$92-$E$92)^2+(ABS($D$92-$F$92)^2)))</f>
        <v>5.3424713035002735</v>
      </c>
      <c r="BU92">
        <v>14</v>
      </c>
      <c r="BV92">
        <v>9</v>
      </c>
      <c r="BW92">
        <v>6</v>
      </c>
      <c r="BX92">
        <v>6</v>
      </c>
      <c r="BY92">
        <v>17</v>
      </c>
      <c r="BZ92">
        <v>14</v>
      </c>
      <c r="CA92">
        <v>9</v>
      </c>
      <c r="CB92">
        <v>9</v>
      </c>
      <c r="CC92">
        <v>16</v>
      </c>
      <c r="CD92">
        <v>9</v>
      </c>
      <c r="CE92">
        <v>9</v>
      </c>
      <c r="CF92">
        <v>16</v>
      </c>
      <c r="CG92">
        <v>17</v>
      </c>
      <c r="CH92">
        <v>9</v>
      </c>
      <c r="CI92">
        <v>10</v>
      </c>
      <c r="CJ92">
        <v>16</v>
      </c>
      <c r="CL92">
        <v>8</v>
      </c>
      <c r="CM92">
        <v>4</v>
      </c>
      <c r="CN92">
        <v>1</v>
      </c>
      <c r="CO92">
        <v>0</v>
      </c>
      <c r="CP92">
        <v>7</v>
      </c>
      <c r="CQ92">
        <v>4</v>
      </c>
      <c r="CR92">
        <v>0</v>
      </c>
      <c r="CS92">
        <v>0</v>
      </c>
      <c r="CT92">
        <v>8</v>
      </c>
      <c r="CU92">
        <v>0</v>
      </c>
      <c r="CV92">
        <v>0</v>
      </c>
      <c r="CW92">
        <v>8</v>
      </c>
      <c r="CX92">
        <v>8</v>
      </c>
      <c r="CY92">
        <v>0</v>
      </c>
      <c r="CZ92">
        <v>0</v>
      </c>
      <c r="DA92">
        <v>8</v>
      </c>
      <c r="DC92">
        <f>((9/14)*100)</f>
        <v>64.285714285714292</v>
      </c>
      <c r="DD92">
        <f>((6/14)*100)</f>
        <v>42.857142857142854</v>
      </c>
      <c r="DE92">
        <f>((6/14)*100)</f>
        <v>42.857142857142854</v>
      </c>
      <c r="DF92">
        <f>((14/17)*100)</f>
        <v>82.35294117647058</v>
      </c>
      <c r="DG92">
        <f>((9/17)*100)</f>
        <v>52.941176470588239</v>
      </c>
      <c r="DH92">
        <f>((9/17)*100)</f>
        <v>52.941176470588239</v>
      </c>
      <c r="DI92">
        <f>((9/16)*100)</f>
        <v>56.25</v>
      </c>
      <c r="DJ92">
        <f>((9/16)*100)</f>
        <v>56.25</v>
      </c>
      <c r="DK92">
        <f>((16/16)*100)</f>
        <v>100</v>
      </c>
      <c r="DL92">
        <f>((9/17)*100)</f>
        <v>52.941176470588239</v>
      </c>
      <c r="DM92">
        <f>((10/17)*100)</f>
        <v>58.82352941176471</v>
      </c>
      <c r="DN92">
        <f>((16/17)*100)</f>
        <v>94.117647058823522</v>
      </c>
      <c r="DP92">
        <f>((4/8)*100)</f>
        <v>50</v>
      </c>
      <c r="DQ92">
        <f>((1/8)*100)</f>
        <v>12.5</v>
      </c>
      <c r="DR92">
        <f>((0/8)*100)</f>
        <v>0</v>
      </c>
      <c r="DS92">
        <f>((4/7)*100)</f>
        <v>57.142857142857139</v>
      </c>
      <c r="DT92">
        <f>((0/7)*100)</f>
        <v>0</v>
      </c>
      <c r="DU92">
        <f>((0/7)*100)</f>
        <v>0</v>
      </c>
      <c r="DV92">
        <f>((0/8)*100)</f>
        <v>0</v>
      </c>
      <c r="DW92">
        <f>((0/8)*100)</f>
        <v>0</v>
      </c>
      <c r="DX92">
        <f>((8/8)*100)</f>
        <v>100</v>
      </c>
      <c r="DY92">
        <f>((0/8)*100)</f>
        <v>0</v>
      </c>
      <c r="DZ92">
        <f>((0/8)*100)</f>
        <v>0</v>
      </c>
      <c r="EA92">
        <f>((8/8)*100)</f>
        <v>100</v>
      </c>
    </row>
    <row r="93" spans="1:131" x14ac:dyDescent="0.25">
      <c r="A93">
        <v>196.017718</v>
      </c>
      <c r="B93">
        <v>7.8607610000000001</v>
      </c>
      <c r="C93">
        <v>163.38966500000001</v>
      </c>
      <c r="D93">
        <v>7.1350959999999999</v>
      </c>
      <c r="E93">
        <v>168.11057</v>
      </c>
      <c r="F93">
        <v>9.6382989999999999</v>
      </c>
      <c r="G93">
        <v>168.889949</v>
      </c>
      <c r="H93">
        <v>6.345974</v>
      </c>
      <c r="K93">
        <f>(17/200)</f>
        <v>8.5000000000000006E-2</v>
      </c>
      <c r="L93">
        <f>(13/200)</f>
        <v>6.5000000000000002E-2</v>
      </c>
      <c r="M93">
        <f>(14/200)</f>
        <v>7.0000000000000007E-2</v>
      </c>
      <c r="N93">
        <f>(14/200)</f>
        <v>7.0000000000000007E-2</v>
      </c>
      <c r="P93">
        <f>(8/200)</f>
        <v>0.04</v>
      </c>
      <c r="Q93">
        <f>(7/200)</f>
        <v>3.5000000000000003E-2</v>
      </c>
      <c r="R93">
        <f>(9/200)</f>
        <v>4.4999999999999998E-2</v>
      </c>
      <c r="S93">
        <f>(8/200)</f>
        <v>0.04</v>
      </c>
      <c r="U93">
        <f>0.085+0.04</f>
        <v>0.125</v>
      </c>
      <c r="V93">
        <f>0.065+0.035</f>
        <v>0.1</v>
      </c>
      <c r="W93">
        <f>0.07+0.045</f>
        <v>0.115</v>
      </c>
      <c r="X93">
        <f>0.07+0.04</f>
        <v>0.11000000000000001</v>
      </c>
      <c r="Z93">
        <f>SQRT((ABS($A$94-$A$93)^2+(ABS($B$94-$B$93)^2)))</f>
        <v>26.534505080581102</v>
      </c>
      <c r="AA93">
        <f>SQRT((ABS($C$94-$C$93)^2+(ABS($D$94-$D$93)^2)))</f>
        <v>26.342003179883065</v>
      </c>
      <c r="AB93">
        <f>SQRT((ABS($E$94-$E$93)^2+(ABS($F$94-$F$93)^2)))</f>
        <v>28.68435616924404</v>
      </c>
      <c r="AC93">
        <f>SQRT((ABS($G$94-$G$93)^2+(ABS($H$94-$H$93)^2)))</f>
        <v>27.701433165082346</v>
      </c>
      <c r="AJ93">
        <f>1/0.125</f>
        <v>8</v>
      </c>
      <c r="AK93">
        <f>1/0.1</f>
        <v>10</v>
      </c>
      <c r="AL93">
        <f>1/0.115</f>
        <v>8.695652173913043</v>
      </c>
      <c r="AM93">
        <f>1/0.11</f>
        <v>9.0909090909090917</v>
      </c>
      <c r="AO93">
        <f t="shared" si="41"/>
        <v>212.27604064464882</v>
      </c>
      <c r="AP93">
        <f t="shared" si="42"/>
        <v>263.42003179883062</v>
      </c>
      <c r="AQ93">
        <f t="shared" si="43"/>
        <v>249.42918408038295</v>
      </c>
      <c r="AR93">
        <f t="shared" si="44"/>
        <v>251.83121059165765</v>
      </c>
      <c r="AV93">
        <f>((0.085/0.125)*100)</f>
        <v>68</v>
      </c>
      <c r="AW93">
        <f>((0.065/0.1)*100)</f>
        <v>65</v>
      </c>
      <c r="AX93">
        <f>((0.07/0.115)*100)</f>
        <v>60.869565217391312</v>
      </c>
      <c r="AY93">
        <f>((0.07/0.11)*100)</f>
        <v>63.636363636363647</v>
      </c>
      <c r="BA93">
        <f>((0.04/0.125)*100)</f>
        <v>32</v>
      </c>
      <c r="BB93">
        <f>((0.035/0.1)*100)</f>
        <v>35</v>
      </c>
      <c r="BC93">
        <f>((0.045/0.115)*100)</f>
        <v>39.130434782608688</v>
      </c>
      <c r="BD93">
        <f>((0.04/0.11)*100)</f>
        <v>36.363636363636367</v>
      </c>
      <c r="BF93">
        <f>ABS($B$93-$D$93)</f>
        <v>0.72566500000000023</v>
      </c>
      <c r="BG93">
        <f>ABS($F$93-$H$93)</f>
        <v>3.2923249999999999</v>
      </c>
      <c r="BL93">
        <f>SQRT((ABS($A$93-$E$94)^2+(ABS($B$93-$F$94)^2)))</f>
        <v>0.9740314069725784</v>
      </c>
      <c r="BM93">
        <f>SQRT((ABS($C$93-$G$93)^2+(ABS($D$93-$H$93)^2)))</f>
        <v>5.5566030640617052</v>
      </c>
      <c r="BO93">
        <f>SQRT((ABS($A$93-$G$94)^2+(ABS($B$93-$H$94)^2)))</f>
        <v>3.0909940204803026</v>
      </c>
      <c r="BP93">
        <f>SQRT((ABS($C$93-$E$93)^2+(ABS($D$93-$F$93)^2)))</f>
        <v>5.3434978504939892</v>
      </c>
      <c r="BU93">
        <v>17</v>
      </c>
      <c r="BV93">
        <v>11</v>
      </c>
      <c r="BW93">
        <v>8</v>
      </c>
      <c r="BX93">
        <v>8</v>
      </c>
      <c r="BY93">
        <v>13</v>
      </c>
      <c r="BZ93">
        <v>9</v>
      </c>
      <c r="CA93">
        <v>4</v>
      </c>
      <c r="CB93">
        <v>5</v>
      </c>
      <c r="CC93">
        <v>14</v>
      </c>
      <c r="CD93">
        <v>6</v>
      </c>
      <c r="CE93">
        <v>5</v>
      </c>
      <c r="CF93">
        <v>14</v>
      </c>
      <c r="CG93">
        <v>14</v>
      </c>
      <c r="CH93">
        <v>6</v>
      </c>
      <c r="CI93">
        <v>5</v>
      </c>
      <c r="CJ93">
        <v>14</v>
      </c>
      <c r="CL93">
        <v>8</v>
      </c>
      <c r="CM93">
        <v>4</v>
      </c>
      <c r="CN93">
        <v>0</v>
      </c>
      <c r="CO93">
        <v>0</v>
      </c>
      <c r="CP93">
        <v>7</v>
      </c>
      <c r="CQ93">
        <v>4</v>
      </c>
      <c r="CR93">
        <v>0</v>
      </c>
      <c r="CS93">
        <v>0</v>
      </c>
      <c r="CT93">
        <v>9</v>
      </c>
      <c r="CU93">
        <v>1</v>
      </c>
      <c r="CV93">
        <v>0</v>
      </c>
      <c r="CW93">
        <v>8</v>
      </c>
      <c r="CX93">
        <v>8</v>
      </c>
      <c r="CY93">
        <v>0</v>
      </c>
      <c r="CZ93">
        <v>0</v>
      </c>
      <c r="DA93">
        <v>8</v>
      </c>
      <c r="DC93">
        <f>((11/17)*100)</f>
        <v>64.705882352941174</v>
      </c>
      <c r="DD93">
        <f>((8/17)*100)</f>
        <v>47.058823529411761</v>
      </c>
      <c r="DE93">
        <f>((8/17)*100)</f>
        <v>47.058823529411761</v>
      </c>
      <c r="DF93">
        <f>((9/13)*100)</f>
        <v>69.230769230769226</v>
      </c>
      <c r="DG93">
        <f>((4/13)*100)</f>
        <v>30.76923076923077</v>
      </c>
      <c r="DH93">
        <f>((5/13)*100)</f>
        <v>38.461538461538467</v>
      </c>
      <c r="DI93">
        <f>((6/14)*100)</f>
        <v>42.857142857142854</v>
      </c>
      <c r="DJ93">
        <f>((5/14)*100)</f>
        <v>35.714285714285715</v>
      </c>
      <c r="DK93">
        <f>((14/14)*100)</f>
        <v>100</v>
      </c>
      <c r="DL93">
        <f>((6/14)*100)</f>
        <v>42.857142857142854</v>
      </c>
      <c r="DM93">
        <f>((5/14)*100)</f>
        <v>35.714285714285715</v>
      </c>
      <c r="DN93">
        <f>((14/14)*100)</f>
        <v>100</v>
      </c>
      <c r="DP93">
        <f>((4/8)*100)</f>
        <v>50</v>
      </c>
      <c r="DQ93">
        <f>((0/8)*100)</f>
        <v>0</v>
      </c>
      <c r="DR93">
        <f>((0/8)*100)</f>
        <v>0</v>
      </c>
      <c r="DS93">
        <f>((4/7)*100)</f>
        <v>57.142857142857139</v>
      </c>
      <c r="DT93">
        <f>((0/7)*100)</f>
        <v>0</v>
      </c>
      <c r="DU93">
        <f>((0/7)*100)</f>
        <v>0</v>
      </c>
      <c r="DV93">
        <f>((1/9)*100)</f>
        <v>11.111111111111111</v>
      </c>
      <c r="DW93">
        <f>((0/9)*100)</f>
        <v>0</v>
      </c>
      <c r="DX93">
        <f>((8/9)*100)</f>
        <v>88.888888888888886</v>
      </c>
      <c r="DY93">
        <f>((0/8)*100)</f>
        <v>0</v>
      </c>
      <c r="DZ93">
        <f>((0/8)*100)</f>
        <v>0</v>
      </c>
      <c r="EA93">
        <f>((8/8)*100)</f>
        <v>100</v>
      </c>
    </row>
    <row r="94" spans="1:131" x14ac:dyDescent="0.25">
      <c r="A94">
        <v>222.55077399999999</v>
      </c>
      <c r="B94">
        <v>7.5834539999999997</v>
      </c>
      <c r="C94">
        <v>189.726428</v>
      </c>
      <c r="D94">
        <v>6.6096950000000003</v>
      </c>
      <c r="E94">
        <v>196.77143799999999</v>
      </c>
      <c r="F94">
        <v>8.4777240000000003</v>
      </c>
      <c r="G94">
        <v>196.54908699999999</v>
      </c>
      <c r="H94">
        <v>4.8157829999999997</v>
      </c>
      <c r="K94">
        <f>(13/200)</f>
        <v>6.5000000000000002E-2</v>
      </c>
      <c r="L94">
        <f>(15/200)</f>
        <v>7.4999999999999997E-2</v>
      </c>
      <c r="M94">
        <f>(16/200)</f>
        <v>0.08</v>
      </c>
      <c r="N94">
        <f>(16/200)</f>
        <v>0.08</v>
      </c>
      <c r="P94">
        <f>(7/200)</f>
        <v>3.5000000000000003E-2</v>
      </c>
      <c r="Q94">
        <f>(9/200)</f>
        <v>4.4999999999999998E-2</v>
      </c>
      <c r="R94">
        <f>(9/200)</f>
        <v>4.4999999999999998E-2</v>
      </c>
      <c r="S94">
        <f>(9/200)</f>
        <v>4.4999999999999998E-2</v>
      </c>
      <c r="U94">
        <f>0.065+0.035</f>
        <v>0.1</v>
      </c>
      <c r="V94">
        <f>0.075+0.045</f>
        <v>0.12</v>
      </c>
      <c r="W94">
        <f>0.08+0.045</f>
        <v>0.125</v>
      </c>
      <c r="X94">
        <f>0.08+0.045</f>
        <v>0.125</v>
      </c>
      <c r="Z94">
        <f>SQRT((ABS($A$95-$A$94)^2+(ABS($B$95-$B$94)^2)))</f>
        <v>22.882895418152138</v>
      </c>
      <c r="AA94">
        <f>SQRT((ABS($C$95-$C$94)^2+(ABS($D$95-$D$94)^2)))</f>
        <v>27.695402571440468</v>
      </c>
      <c r="AB94">
        <f>SQRT((ABS($E$95-$E$94)^2+(ABS($F$95-$F$94)^2)))</f>
        <v>27.372480421963402</v>
      </c>
      <c r="AC94">
        <f>SQRT((ABS($G$95-$G$94)^2+(ABS($H$95-$H$94)^2)))</f>
        <v>27.252681188434892</v>
      </c>
      <c r="AJ94">
        <f>1/0.1</f>
        <v>10</v>
      </c>
      <c r="AK94">
        <f>1/0.12</f>
        <v>8.3333333333333339</v>
      </c>
      <c r="AL94">
        <f>1/0.125</f>
        <v>8</v>
      </c>
      <c r="AM94">
        <f>1/0.125</f>
        <v>8</v>
      </c>
      <c r="AO94">
        <f t="shared" si="41"/>
        <v>228.82895418152137</v>
      </c>
      <c r="AP94">
        <f t="shared" si="42"/>
        <v>230.79502142867057</v>
      </c>
      <c r="AQ94">
        <f t="shared" si="43"/>
        <v>218.97984337570722</v>
      </c>
      <c r="AR94">
        <f t="shared" si="44"/>
        <v>218.02144950747913</v>
      </c>
      <c r="AV94">
        <f>((0.065/0.1)*100)</f>
        <v>65</v>
      </c>
      <c r="AW94">
        <f>((0.075/0.12)*100)</f>
        <v>62.5</v>
      </c>
      <c r="AX94">
        <f>((0.08/0.125)*100)</f>
        <v>64</v>
      </c>
      <c r="AY94">
        <f>((0.08/0.125)*100)</f>
        <v>64</v>
      </c>
      <c r="BA94">
        <f>((0.035/0.1)*100)</f>
        <v>35</v>
      </c>
      <c r="BB94">
        <f>((0.045/0.12)*100)</f>
        <v>37.5</v>
      </c>
      <c r="BC94">
        <f>((0.045/0.125)*100)</f>
        <v>36</v>
      </c>
      <c r="BD94">
        <f>((0.045/0.125)*100)</f>
        <v>36</v>
      </c>
      <c r="BF94">
        <f>ABS($B$94-$D$94)</f>
        <v>0.97375899999999938</v>
      </c>
      <c r="BG94">
        <f>ABS($F$94-$H$94)</f>
        <v>3.6619410000000006</v>
      </c>
      <c r="BL94">
        <f>SQRT((ABS($A$94-$E$95)^2+(ABS($B$94-$F$95)^2)))</f>
        <v>1.8313059780107728</v>
      </c>
      <c r="BM94">
        <f>SQRT((ABS($C$94-$G$94)^2+(ABS($D$94-$H$94)^2)))</f>
        <v>7.0545585328938074</v>
      </c>
      <c r="BO94">
        <f>SQRT((ABS($A$94-$G$95)^2+(ABS($B$94-$H$95)^2)))</f>
        <v>2.5488343493693328</v>
      </c>
      <c r="BP94">
        <f>SQRT((ABS($C$94-$E$94)^2+(ABS($D$94-$F$94)^2)))</f>
        <v>7.2884633665088057</v>
      </c>
      <c r="BR94">
        <f>DEGREES(ACOS((3.08129267068823^2+25.6320778891515^2-25.4035947686714^2)/(2*3.08129267068823*25.6320778891515)))</f>
        <v>82.303398821027258</v>
      </c>
      <c r="BS94">
        <f>DEGREES(ACOS((4.83588374201778^2+27.0678243779852^2-24.2104892202484^2)/(2*4.83588374201778*27.0678243779852)))</f>
        <v>49.533467786272475</v>
      </c>
      <c r="BU94">
        <v>13</v>
      </c>
      <c r="BV94">
        <v>8</v>
      </c>
      <c r="BW94">
        <v>3</v>
      </c>
      <c r="BX94">
        <v>3</v>
      </c>
      <c r="BY94">
        <v>15</v>
      </c>
      <c r="BZ94">
        <v>11</v>
      </c>
      <c r="CA94">
        <v>6</v>
      </c>
      <c r="CB94">
        <v>6</v>
      </c>
      <c r="CC94">
        <v>16</v>
      </c>
      <c r="CD94">
        <v>9</v>
      </c>
      <c r="CE94">
        <v>7</v>
      </c>
      <c r="CF94">
        <v>16</v>
      </c>
      <c r="CG94">
        <v>16</v>
      </c>
      <c r="CH94">
        <v>9</v>
      </c>
      <c r="CI94">
        <v>7</v>
      </c>
      <c r="CJ94">
        <v>16</v>
      </c>
      <c r="CL94">
        <v>7</v>
      </c>
      <c r="CM94">
        <v>3</v>
      </c>
      <c r="CN94">
        <v>0</v>
      </c>
      <c r="CO94">
        <v>0</v>
      </c>
      <c r="CP94">
        <v>9</v>
      </c>
      <c r="CQ94">
        <v>4</v>
      </c>
      <c r="CR94">
        <v>0</v>
      </c>
      <c r="CS94">
        <v>0</v>
      </c>
      <c r="CT94">
        <v>9</v>
      </c>
      <c r="CU94">
        <v>0</v>
      </c>
      <c r="CV94">
        <v>0</v>
      </c>
      <c r="CW94">
        <v>9</v>
      </c>
      <c r="CX94">
        <v>9</v>
      </c>
      <c r="CY94">
        <v>0</v>
      </c>
      <c r="CZ94">
        <v>0</v>
      </c>
      <c r="DA94">
        <v>9</v>
      </c>
      <c r="DC94">
        <f>((8/13)*100)</f>
        <v>61.53846153846154</v>
      </c>
      <c r="DD94">
        <f>((3/13)*100)</f>
        <v>23.076923076923077</v>
      </c>
      <c r="DE94">
        <f>((3/13)*100)</f>
        <v>23.076923076923077</v>
      </c>
      <c r="DF94">
        <f>((11/15)*100)</f>
        <v>73.333333333333329</v>
      </c>
      <c r="DG94">
        <f>((6/15)*100)</f>
        <v>40</v>
      </c>
      <c r="DH94">
        <f>((6/15)*100)</f>
        <v>40</v>
      </c>
      <c r="DI94">
        <f>((9/16)*100)</f>
        <v>56.25</v>
      </c>
      <c r="DJ94">
        <f>((7/16)*100)</f>
        <v>43.75</v>
      </c>
      <c r="DK94">
        <f>((16/16)*100)</f>
        <v>100</v>
      </c>
      <c r="DL94">
        <f>((9/16)*100)</f>
        <v>56.25</v>
      </c>
      <c r="DM94">
        <f>((7/16)*100)</f>
        <v>43.75</v>
      </c>
      <c r="DN94">
        <f>((16/16)*100)</f>
        <v>100</v>
      </c>
      <c r="DP94">
        <f>((3/7)*100)</f>
        <v>42.857142857142854</v>
      </c>
      <c r="DQ94">
        <f>((0/7)*100)</f>
        <v>0</v>
      </c>
      <c r="DR94">
        <f>((0/7)*100)</f>
        <v>0</v>
      </c>
      <c r="DS94">
        <f>((4/9)*100)</f>
        <v>44.444444444444443</v>
      </c>
      <c r="DT94">
        <f>((0/9)*100)</f>
        <v>0</v>
      </c>
      <c r="DU94">
        <f>((0/9)*100)</f>
        <v>0</v>
      </c>
      <c r="DV94">
        <f>((0/9)*100)</f>
        <v>0</v>
      </c>
      <c r="DW94">
        <f>((0/9)*100)</f>
        <v>0</v>
      </c>
      <c r="DX94">
        <f>((9/9)*100)</f>
        <v>100</v>
      </c>
      <c r="DY94">
        <f>((0/9)*100)</f>
        <v>0</v>
      </c>
      <c r="DZ94">
        <f>((0/9)*100)</f>
        <v>0</v>
      </c>
      <c r="EA94">
        <f>((9/9)*100)</f>
        <v>100</v>
      </c>
    </row>
    <row r="95" spans="1:131" x14ac:dyDescent="0.25">
      <c r="A95">
        <v>245.41747599999999</v>
      </c>
      <c r="B95">
        <v>8.4441760000000006</v>
      </c>
      <c r="C95">
        <v>217.41572199999999</v>
      </c>
      <c r="D95">
        <v>6.028041</v>
      </c>
      <c r="E95">
        <v>224.14391699999999</v>
      </c>
      <c r="F95">
        <v>8.4865469999999998</v>
      </c>
      <c r="G95">
        <v>223.79633999999999</v>
      </c>
      <c r="H95">
        <v>5.3596909999999998</v>
      </c>
      <c r="K95">
        <f>(16/200)</f>
        <v>0.08</v>
      </c>
      <c r="L95">
        <f>(12/200)</f>
        <v>0.06</v>
      </c>
      <c r="M95">
        <f>(14/200)</f>
        <v>7.0000000000000007E-2</v>
      </c>
      <c r="N95">
        <f>(13/200)</f>
        <v>6.5000000000000002E-2</v>
      </c>
      <c r="P95">
        <f>(12/200)</f>
        <v>0.06</v>
      </c>
      <c r="Q95">
        <f>(9/200)</f>
        <v>4.4999999999999998E-2</v>
      </c>
      <c r="R95">
        <f>(10/200)</f>
        <v>0.05</v>
      </c>
      <c r="S95">
        <f>(10/200)</f>
        <v>0.05</v>
      </c>
      <c r="U95">
        <f>0.08+0.06</f>
        <v>0.14000000000000001</v>
      </c>
      <c r="V95">
        <f>0.06+0.045</f>
        <v>0.105</v>
      </c>
      <c r="W95">
        <f>0.07+0.05</f>
        <v>0.12000000000000001</v>
      </c>
      <c r="X95">
        <f>0.065+0.05</f>
        <v>0.115</v>
      </c>
      <c r="Z95">
        <f>SQRT((ABS($A$96-$A$95)^2+(ABS($B$96-$B$95)^2)))</f>
        <v>17.917309440817998</v>
      </c>
      <c r="AA95">
        <f>SQRT((ABS($C$96-$C$95)^2+(ABS($D$96-$D$95)^2)))</f>
        <v>22.634557560602527</v>
      </c>
      <c r="AB95">
        <f>SQRT((ABS($E$96-$E$95)^2+(ABS($F$96-$F$95)^2)))</f>
        <v>21.595460390980254</v>
      </c>
      <c r="AC95">
        <f>SQRT((ABS($G$96-$G$95)^2+(ABS($H$96-$H$95)^2)))</f>
        <v>21.230722147187766</v>
      </c>
      <c r="AJ95">
        <f>1/0.14</f>
        <v>7.1428571428571423</v>
      </c>
      <c r="AK95">
        <f>1/0.105</f>
        <v>9.5238095238095237</v>
      </c>
      <c r="AL95">
        <f>1/0.12</f>
        <v>8.3333333333333339</v>
      </c>
      <c r="AM95">
        <f>1/0.115</f>
        <v>8.695652173913043</v>
      </c>
      <c r="AO95">
        <f t="shared" si="41"/>
        <v>127.98078172012855</v>
      </c>
      <c r="AP95">
        <f t="shared" si="42"/>
        <v>215.56721486288123</v>
      </c>
      <c r="AQ95">
        <f t="shared" si="43"/>
        <v>179.96216992483542</v>
      </c>
      <c r="AR95">
        <f t="shared" si="44"/>
        <v>184.6149751929371</v>
      </c>
      <c r="AV95">
        <f>((0.08/0.14)*100)</f>
        <v>57.142857142857139</v>
      </c>
      <c r="AW95">
        <f>((0.06/0.105)*100)</f>
        <v>57.142857142857139</v>
      </c>
      <c r="AX95">
        <f>((0.07/0.12)*100)</f>
        <v>58.333333333333336</v>
      </c>
      <c r="AY95">
        <f>((0.065/0.115)*100)</f>
        <v>56.521739130434781</v>
      </c>
      <c r="BA95">
        <f>((0.06/0.14)*100)</f>
        <v>42.857142857142847</v>
      </c>
      <c r="BB95">
        <f>((0.045/0.105)*100)</f>
        <v>42.857142857142854</v>
      </c>
      <c r="BC95">
        <f>((0.05/0.12)*100)</f>
        <v>41.666666666666671</v>
      </c>
      <c r="BD95">
        <f>((0.05/0.115)*100)</f>
        <v>43.478260869565219</v>
      </c>
      <c r="BF95">
        <f>ABS($B$95-$D$95)</f>
        <v>2.4161350000000006</v>
      </c>
      <c r="BG95">
        <f>ABS($F$95-$H$95)</f>
        <v>3.1268560000000001</v>
      </c>
      <c r="BL95">
        <f>SQRT((ABS($A$95-$E$96)^2+(ABS($B$95-$F$96)^2)))</f>
        <v>1.2480995524752798</v>
      </c>
      <c r="BM95">
        <f>SQRT((ABS($C$95-$G$95)^2+(ABS($D$95-$H$95)^2)))</f>
        <v>6.4155263061126933</v>
      </c>
      <c r="BO95">
        <f>SQRT((ABS($A$95-$G$96)^2+(ABS($B$95-$H$96)^2)))</f>
        <v>2.7782528110371825</v>
      </c>
      <c r="BP95">
        <f>SQRT((ABS($C$95-$E$95)^2+(ABS($D$95-$F$95)^2)))</f>
        <v>7.1632994988385761</v>
      </c>
      <c r="BR95">
        <f>DEGREES(ACOS((29.0730964657077^2+29.8764742282796^2-3.86033794025445^2)/(2*29.0730964657077*29.8764742282796)))</f>
        <v>7.3454887924479184</v>
      </c>
      <c r="BS95">
        <f>DEGREES(ACOS((24.6896189835155^2+25.3575166017125^2-3.87624342116875^2)/(2*24.6896189835155*25.3575166017125)))</f>
        <v>8.7518700241525007</v>
      </c>
      <c r="BU95">
        <v>16</v>
      </c>
      <c r="BV95">
        <v>8</v>
      </c>
      <c r="BW95">
        <v>0</v>
      </c>
      <c r="BX95">
        <v>2</v>
      </c>
      <c r="BY95">
        <v>12</v>
      </c>
      <c r="BZ95">
        <v>8</v>
      </c>
      <c r="CA95">
        <v>5</v>
      </c>
      <c r="CB95">
        <v>5</v>
      </c>
      <c r="CC95">
        <v>14</v>
      </c>
      <c r="CD95">
        <v>2</v>
      </c>
      <c r="CE95">
        <v>6</v>
      </c>
      <c r="CF95">
        <v>13</v>
      </c>
      <c r="CG95">
        <v>13</v>
      </c>
      <c r="CH95">
        <v>2</v>
      </c>
      <c r="CI95">
        <v>5</v>
      </c>
      <c r="CJ95">
        <v>13</v>
      </c>
      <c r="CL95">
        <v>12</v>
      </c>
      <c r="CM95">
        <v>6</v>
      </c>
      <c r="CN95">
        <v>0</v>
      </c>
      <c r="CO95">
        <v>1</v>
      </c>
      <c r="CP95">
        <v>9</v>
      </c>
      <c r="CQ95">
        <v>3</v>
      </c>
      <c r="CR95">
        <v>0</v>
      </c>
      <c r="CS95">
        <v>0</v>
      </c>
      <c r="CT95">
        <v>10</v>
      </c>
      <c r="CU95">
        <v>0</v>
      </c>
      <c r="CV95">
        <v>3</v>
      </c>
      <c r="CW95">
        <v>10</v>
      </c>
      <c r="CX95">
        <v>10</v>
      </c>
      <c r="CY95">
        <v>0</v>
      </c>
      <c r="CZ95">
        <v>3</v>
      </c>
      <c r="DA95">
        <v>10</v>
      </c>
      <c r="DC95">
        <f>((8/16)*100)</f>
        <v>50</v>
      </c>
      <c r="DD95">
        <f>((0/16)*100)</f>
        <v>0</v>
      </c>
      <c r="DE95">
        <f>((2/16)*100)</f>
        <v>12.5</v>
      </c>
      <c r="DF95">
        <f>((8/12)*100)</f>
        <v>66.666666666666657</v>
      </c>
      <c r="DG95">
        <f>((5/12)*100)</f>
        <v>41.666666666666671</v>
      </c>
      <c r="DH95">
        <f>((5/12)*100)</f>
        <v>41.666666666666671</v>
      </c>
      <c r="DI95">
        <f>((2/14)*100)</f>
        <v>14.285714285714285</v>
      </c>
      <c r="DJ95">
        <f>((6/14)*100)</f>
        <v>42.857142857142854</v>
      </c>
      <c r="DK95">
        <f>((13/14)*100)</f>
        <v>92.857142857142861</v>
      </c>
      <c r="DL95">
        <f>((2/13)*100)</f>
        <v>15.384615384615385</v>
      </c>
      <c r="DM95">
        <f>((5/13)*100)</f>
        <v>38.461538461538467</v>
      </c>
      <c r="DN95">
        <f>((13/13)*100)</f>
        <v>100</v>
      </c>
      <c r="DP95">
        <f>((6/12)*100)</f>
        <v>50</v>
      </c>
      <c r="DQ95">
        <f>((0/12)*100)</f>
        <v>0</v>
      </c>
      <c r="DR95">
        <f>((1/12)*100)</f>
        <v>8.3333333333333321</v>
      </c>
      <c r="DS95">
        <f>((3/9)*100)</f>
        <v>33.333333333333329</v>
      </c>
      <c r="DT95">
        <f>((0/9)*100)</f>
        <v>0</v>
      </c>
      <c r="DU95">
        <f>((0/9)*100)</f>
        <v>0</v>
      </c>
      <c r="DV95">
        <f>((0/10)*100)</f>
        <v>0</v>
      </c>
      <c r="DW95">
        <f>((3/10)*100)</f>
        <v>30</v>
      </c>
      <c r="DX95">
        <f>((10/10)*100)</f>
        <v>100</v>
      </c>
      <c r="DY95">
        <f>((0/10)*100)</f>
        <v>0</v>
      </c>
      <c r="DZ95">
        <f>((3/10)*100)</f>
        <v>30</v>
      </c>
      <c r="EA95">
        <f>((10/10)*100)</f>
        <v>100</v>
      </c>
    </row>
    <row r="96" spans="1:131" x14ac:dyDescent="0.25">
      <c r="A96">
        <v>263.27742699999999</v>
      </c>
      <c r="B96">
        <v>9.8767010000000006</v>
      </c>
      <c r="C96">
        <v>240.04989699999999</v>
      </c>
      <c r="D96">
        <v>6.1596390000000003</v>
      </c>
      <c r="E96">
        <v>245.70757599999999</v>
      </c>
      <c r="F96">
        <v>9.6580929999999992</v>
      </c>
      <c r="G96">
        <v>245.02443199999999</v>
      </c>
      <c r="H96">
        <v>5.6938659999999999</v>
      </c>
      <c r="L96">
        <f>(14/200)</f>
        <v>7.0000000000000007E-2</v>
      </c>
      <c r="M96">
        <f>(10/200)</f>
        <v>0.05</v>
      </c>
      <c r="N96">
        <f>(10/200)</f>
        <v>0.05</v>
      </c>
      <c r="Q96">
        <f>(11/200)</f>
        <v>5.5E-2</v>
      </c>
      <c r="R96">
        <f>(16/200)</f>
        <v>0.08</v>
      </c>
      <c r="S96">
        <f>(15/200)</f>
        <v>7.4999999999999997E-2</v>
      </c>
      <c r="V96">
        <f>0.07+0.055</f>
        <v>0.125</v>
      </c>
      <c r="W96">
        <f>0.05+0.08</f>
        <v>0.13</v>
      </c>
      <c r="X96">
        <f>0.05+0.075</f>
        <v>0.125</v>
      </c>
      <c r="AA96">
        <f>SQRT((ABS($C$97-$C$96)^2+(ABS($D$97-$D$96)^2)))</f>
        <v>19.486517270362121</v>
      </c>
      <c r="AB96">
        <f>SQRT((ABS($E$97-$E$96)^2+(ABS($F$97-$F$96)^2)))</f>
        <v>13.341823037065875</v>
      </c>
      <c r="AC96">
        <f>SQRT((ABS($G$97-$G$96)^2+(ABS($H$97-$H$96)^2)))</f>
        <v>13.797525095603984</v>
      </c>
      <c r="AK96">
        <f>1/0.125</f>
        <v>8</v>
      </c>
      <c r="AL96">
        <f>1/0.13</f>
        <v>7.6923076923076916</v>
      </c>
      <c r="AM96">
        <f>1/0.125</f>
        <v>8</v>
      </c>
      <c r="AP96">
        <f t="shared" si="42"/>
        <v>155.89213816289697</v>
      </c>
      <c r="AQ96">
        <f t="shared" si="43"/>
        <v>102.62940797742981</v>
      </c>
      <c r="AR96">
        <f t="shared" si="44"/>
        <v>110.38020076483187</v>
      </c>
      <c r="AW96">
        <f>((0.07/0.125)*100)</f>
        <v>56.000000000000007</v>
      </c>
      <c r="AX96">
        <f>((0.05/0.13)*100)</f>
        <v>38.461538461538467</v>
      </c>
      <c r="AY96">
        <f>((0.05/0.125)*100)</f>
        <v>40</v>
      </c>
      <c r="BB96">
        <f>((0.055/0.125)*100)</f>
        <v>44</v>
      </c>
      <c r="BC96">
        <f>((0.08/0.13)*100)</f>
        <v>61.53846153846154</v>
      </c>
      <c r="BD96">
        <f>((0.075/0.125)*100)</f>
        <v>60</v>
      </c>
      <c r="BF96">
        <f>ABS($B$96-$D$96)</f>
        <v>3.7170620000000003</v>
      </c>
      <c r="BG96">
        <f>ABS($F$96-$H$96)</f>
        <v>3.9642269999999993</v>
      </c>
      <c r="BM96">
        <f>SQRT((ABS($C$96-$G$96)^2+(ABS($D$96-$H$96)^2)))</f>
        <v>4.9962929211320297</v>
      </c>
      <c r="BO96">
        <f>SQRT((ABS($A$96-$G$97)^2+(ABS($B$96-$H$97)^2)))</f>
        <v>5.9824580150855011</v>
      </c>
      <c r="BP96">
        <f>SQRT((ABS($C$96-$E$96)^2+(ABS($D$96-$F$96)^2)))</f>
        <v>6.6519555062520528</v>
      </c>
      <c r="BR96">
        <f>DEGREES(ACOS((27.0461070905272^2+27.1751631359474^2-3.42848797786736^2)/(2*27.0461070905272*27.1751631359474)))</f>
        <v>7.2454992328425645</v>
      </c>
      <c r="BS96">
        <f>DEGREES(ACOS((28.9137847764486^2+29.5572259940866^2-3.57629151434611^2)/(2*28.9137847764486*29.5572259940866)))</f>
        <v>6.8990316931791211</v>
      </c>
      <c r="BY96">
        <v>14</v>
      </c>
      <c r="BZ96">
        <v>8</v>
      </c>
      <c r="CA96">
        <v>6</v>
      </c>
      <c r="CB96">
        <v>5</v>
      </c>
      <c r="CC96">
        <v>10</v>
      </c>
      <c r="CD96">
        <v>0</v>
      </c>
      <c r="CE96">
        <v>0</v>
      </c>
      <c r="CF96">
        <v>8</v>
      </c>
      <c r="CG96">
        <v>10</v>
      </c>
      <c r="CH96">
        <v>2</v>
      </c>
      <c r="CI96">
        <v>0</v>
      </c>
      <c r="CJ96">
        <v>8</v>
      </c>
      <c r="CP96">
        <v>11</v>
      </c>
      <c r="CQ96">
        <v>6</v>
      </c>
      <c r="CR96">
        <v>3</v>
      </c>
      <c r="CS96">
        <v>3</v>
      </c>
      <c r="CT96">
        <v>16</v>
      </c>
      <c r="CU96">
        <v>0</v>
      </c>
      <c r="CV96">
        <v>8</v>
      </c>
      <c r="CW96">
        <v>14</v>
      </c>
      <c r="CX96">
        <v>15</v>
      </c>
      <c r="CY96">
        <v>1</v>
      </c>
      <c r="CZ96">
        <v>6</v>
      </c>
      <c r="DA96">
        <v>14</v>
      </c>
      <c r="DF96">
        <f>((8/14)*100)</f>
        <v>57.142857142857139</v>
      </c>
      <c r="DG96">
        <f>((6/14)*100)</f>
        <v>42.857142857142854</v>
      </c>
      <c r="DH96">
        <f>((5/14)*100)</f>
        <v>35.714285714285715</v>
      </c>
      <c r="DI96">
        <f>((0/10)*100)</f>
        <v>0</v>
      </c>
      <c r="DJ96">
        <f>((0/10)*100)</f>
        <v>0</v>
      </c>
      <c r="DK96">
        <f>((8/10)*100)</f>
        <v>80</v>
      </c>
      <c r="DL96">
        <f>((2/10)*100)</f>
        <v>20</v>
      </c>
      <c r="DM96">
        <f>((0/10)*100)</f>
        <v>0</v>
      </c>
      <c r="DN96">
        <f>((8/10)*100)</f>
        <v>80</v>
      </c>
      <c r="DS96">
        <f>((6/11)*100)</f>
        <v>54.54545454545454</v>
      </c>
      <c r="DT96">
        <f>((3/11)*100)</f>
        <v>27.27272727272727</v>
      </c>
      <c r="DU96">
        <f>((3/11)*100)</f>
        <v>27.27272727272727</v>
      </c>
      <c r="DV96">
        <f>((0/16)*100)</f>
        <v>0</v>
      </c>
      <c r="DW96">
        <f>((8/16)*100)</f>
        <v>50</v>
      </c>
      <c r="DX96">
        <f>((14/16)*100)</f>
        <v>87.5</v>
      </c>
      <c r="DY96">
        <f>((1/15)*100)</f>
        <v>6.666666666666667</v>
      </c>
      <c r="DZ96">
        <f>((6/15)*100)</f>
        <v>40</v>
      </c>
      <c r="EA96">
        <f>((14/15)*100)</f>
        <v>93.333333333333329</v>
      </c>
    </row>
    <row r="97" spans="1:131" x14ac:dyDescent="0.25">
      <c r="C97">
        <v>259.51195799999999</v>
      </c>
      <c r="D97">
        <v>7.1356190000000002</v>
      </c>
      <c r="E97">
        <v>259.03964200000001</v>
      </c>
      <c r="F97">
        <v>10.168248</v>
      </c>
      <c r="G97">
        <v>258.82062100000002</v>
      </c>
      <c r="H97">
        <v>5.8858759999999997</v>
      </c>
      <c r="Q97">
        <f>(18/200)</f>
        <v>0.09</v>
      </c>
      <c r="BG97">
        <f>ABS($F$97-$H$97)</f>
        <v>4.2823720000000005</v>
      </c>
      <c r="BI97">
        <v>2.5562374999999999</v>
      </c>
      <c r="BJ97">
        <v>3.264926</v>
      </c>
      <c r="BP97">
        <f>SQRT((ABS($C$97-$E$97)^2+(ABS($D$97-$F$97)^2)))</f>
        <v>3.0691889898631168</v>
      </c>
      <c r="BR97">
        <f>DEGREES(ACOS((3.39884588821044^2+30.481100324319^2-30.1590127312251^2)/(2*3.39884588821044*30.481100324319)))</f>
        <v>81.372118958423187</v>
      </c>
      <c r="BS97">
        <f>DEGREES(ACOS((31.8049804539365^2+32.0654293029135^2-3.87052836355064^2)/(2*31.8049804539365*32.0654293029135)))</f>
        <v>6.932761947872077</v>
      </c>
      <c r="CP97">
        <v>18</v>
      </c>
      <c r="CQ97">
        <v>10</v>
      </c>
      <c r="CR97">
        <v>8</v>
      </c>
      <c r="CS97">
        <v>8</v>
      </c>
      <c r="DS97">
        <f>((10/18)*100)</f>
        <v>55.555555555555557</v>
      </c>
      <c r="DT97">
        <f>((8/18)*100)</f>
        <v>44.444444444444443</v>
      </c>
      <c r="DU97">
        <f>((8/18)*100)</f>
        <v>44.444444444444443</v>
      </c>
    </row>
    <row r="98" spans="1:131" x14ac:dyDescent="0.25">
      <c r="A98" t="s">
        <v>22</v>
      </c>
      <c r="B98" t="s">
        <v>22</v>
      </c>
      <c r="C98" t="s">
        <v>22</v>
      </c>
      <c r="D98" t="s">
        <v>22</v>
      </c>
      <c r="E98" t="s">
        <v>22</v>
      </c>
      <c r="F98" t="s">
        <v>22</v>
      </c>
      <c r="G98" t="s">
        <v>22</v>
      </c>
      <c r="H98" t="s">
        <v>22</v>
      </c>
      <c r="BR98">
        <f>DEGREES(ACOS((24.6807881230008^2+25.0677565941322^2-3.38451310071419^2)/(2*24.6807881230008*25.0677565941322)))</f>
        <v>7.7509586686574234</v>
      </c>
      <c r="BS98">
        <f>DEGREES(ACOS((3.27564086452865^2+23.8036958628701^2-23.6784110187029^2)/(2*3.27564086452865*23.8036958628701)))</f>
        <v>83.860354253106365</v>
      </c>
    </row>
    <row r="99" spans="1:131" x14ac:dyDescent="0.25">
      <c r="A99">
        <v>239.666135</v>
      </c>
      <c r="B99">
        <v>5.3258760000000001</v>
      </c>
      <c r="C99">
        <v>251.97670299999999</v>
      </c>
      <c r="D99">
        <v>7.1692270000000002</v>
      </c>
      <c r="E99">
        <v>263.56561999999997</v>
      </c>
      <c r="F99">
        <v>5.0823200000000002</v>
      </c>
      <c r="G99">
        <v>251.478092</v>
      </c>
      <c r="H99">
        <v>8.5452580000000005</v>
      </c>
      <c r="K99">
        <f>(17/200)</f>
        <v>8.5000000000000006E-2</v>
      </c>
      <c r="L99">
        <f>(18/200)</f>
        <v>0.09</v>
      </c>
      <c r="M99">
        <f>(17/200)</f>
        <v>8.5000000000000006E-2</v>
      </c>
      <c r="N99">
        <f>(18/200)</f>
        <v>0.09</v>
      </c>
      <c r="P99">
        <f>(12/200)</f>
        <v>0.06</v>
      </c>
      <c r="Q99">
        <f>(13/200)</f>
        <v>6.5000000000000002E-2</v>
      </c>
      <c r="R99">
        <f>(14/200)</f>
        <v>7.0000000000000007E-2</v>
      </c>
      <c r="S99">
        <f>(12/200)</f>
        <v>0.06</v>
      </c>
      <c r="U99">
        <f>0.085+0.06</f>
        <v>0.14500000000000002</v>
      </c>
      <c r="V99">
        <f>0.09+0.065</f>
        <v>0.155</v>
      </c>
      <c r="W99">
        <f>0.085+0.07</f>
        <v>0.15500000000000003</v>
      </c>
      <c r="X99">
        <f>0.09+0.06</f>
        <v>0.15</v>
      </c>
      <c r="Z99">
        <f>SQRT((ABS($A$100-$A$99)^2+(ABS($B$100-$B$99)^2)))</f>
        <v>22.994535233605333</v>
      </c>
      <c r="AA99">
        <f>SQRT((ABS($C$100-$C$99)^2+(ABS($D$100-$D$99)^2)))</f>
        <v>24.373144326168831</v>
      </c>
      <c r="AB99">
        <f>SQRT((ABS($E$100-$E$99)^2+(ABS($F$100-$F$99)^2)))</f>
        <v>24.389085759864628</v>
      </c>
      <c r="AC99">
        <f>SQRT((ABS($G$100-$G$99)^2+(ABS($H$100-$H$99)^2)))</f>
        <v>27.709785608612069</v>
      </c>
      <c r="AJ99">
        <f>1/0.145</f>
        <v>6.8965517241379315</v>
      </c>
      <c r="AK99">
        <f>1/0.155</f>
        <v>6.4516129032258069</v>
      </c>
      <c r="AL99">
        <f>1/0.155</f>
        <v>6.4516129032258069</v>
      </c>
      <c r="AM99">
        <f>1/0.15</f>
        <v>6.666666666666667</v>
      </c>
      <c r="AO99">
        <f t="shared" ref="AO99:AO106" si="45">$Z99/$U99</f>
        <v>158.58300161107124</v>
      </c>
      <c r="AP99">
        <f t="shared" ref="AP99:AP106" si="46">$AA99/$V99</f>
        <v>157.24609242689567</v>
      </c>
      <c r="AQ99">
        <f t="shared" ref="AQ99:AQ107" si="47">$AB99/$W99</f>
        <v>157.34894038622338</v>
      </c>
      <c r="AR99">
        <f t="shared" ref="AR99:AR106" si="48">$AC99/$X99</f>
        <v>184.7319040574138</v>
      </c>
      <c r="AV99">
        <f>((0.085/0.145)*100)</f>
        <v>58.62068965517242</v>
      </c>
      <c r="AW99">
        <f>((0.09/0.155)*100)</f>
        <v>58.064516129032249</v>
      </c>
      <c r="AX99">
        <f>((0.085/0.155)*100)</f>
        <v>54.838709677419359</v>
      </c>
      <c r="AY99">
        <f>((0.09/0.15)*100)</f>
        <v>60</v>
      </c>
      <c r="BA99">
        <f>((0.06/0.145)*100)</f>
        <v>41.379310344827587</v>
      </c>
      <c r="BB99">
        <f>((0.065/0.155)*100)</f>
        <v>41.935483870967744</v>
      </c>
      <c r="BC99">
        <f>((0.07/0.155)*100)</f>
        <v>45.161290322580648</v>
      </c>
      <c r="BD99">
        <f>((0.06/0.15)*100)</f>
        <v>40</v>
      </c>
      <c r="BF99">
        <f>ABS($B$99-$D$99)</f>
        <v>1.8433510000000002</v>
      </c>
      <c r="BG99">
        <f>ABS($F$99-$H$99)</f>
        <v>3.4629380000000003</v>
      </c>
      <c r="BL99">
        <f>SQRT((ABS($A$99-$E$100)^2+(ABS($B$99-$F$100)^2)))</f>
        <v>0.53617708586622537</v>
      </c>
      <c r="BM99">
        <f>SQRT((ABS($C$99-$G$99)^2+(ABS($D$99-$H$99)^2)))</f>
        <v>1.4635826735384589</v>
      </c>
      <c r="BO99">
        <f>SQRT((ABS($A$99-$G$99)^2+(ABS($B$99-$H$99)^2)))</f>
        <v>12.242824373149078</v>
      </c>
      <c r="BP99">
        <f>SQRT((ABS($C$99-$E$100)^2+(ABS($D$99-$F$100)^2)))</f>
        <v>12.965171365701908</v>
      </c>
      <c r="BU99">
        <v>17</v>
      </c>
      <c r="BV99">
        <v>7</v>
      </c>
      <c r="BW99">
        <v>7</v>
      </c>
      <c r="BX99">
        <v>17</v>
      </c>
      <c r="BY99">
        <v>18</v>
      </c>
      <c r="BZ99">
        <v>6</v>
      </c>
      <c r="CA99">
        <v>17</v>
      </c>
      <c r="CB99">
        <v>6</v>
      </c>
      <c r="CC99">
        <v>17</v>
      </c>
      <c r="CD99">
        <v>5</v>
      </c>
      <c r="CE99">
        <v>17</v>
      </c>
      <c r="CF99">
        <v>5</v>
      </c>
      <c r="CG99">
        <v>18</v>
      </c>
      <c r="CH99">
        <v>17</v>
      </c>
      <c r="CI99">
        <v>8</v>
      </c>
      <c r="CJ99">
        <v>8</v>
      </c>
      <c r="CL99">
        <v>12</v>
      </c>
      <c r="CM99">
        <v>0</v>
      </c>
      <c r="CN99">
        <v>0</v>
      </c>
      <c r="CO99">
        <v>12</v>
      </c>
      <c r="CP99">
        <v>13</v>
      </c>
      <c r="CQ99">
        <v>0</v>
      </c>
      <c r="CR99">
        <v>13</v>
      </c>
      <c r="CS99">
        <v>0</v>
      </c>
      <c r="CT99">
        <v>14</v>
      </c>
      <c r="CU99">
        <v>0</v>
      </c>
      <c r="CV99">
        <v>13</v>
      </c>
      <c r="CW99">
        <v>0</v>
      </c>
      <c r="CX99">
        <v>12</v>
      </c>
      <c r="CY99">
        <v>12</v>
      </c>
      <c r="CZ99">
        <v>0</v>
      </c>
      <c r="DA99">
        <v>0</v>
      </c>
      <c r="DC99">
        <f>((7/17)*100)</f>
        <v>41.17647058823529</v>
      </c>
      <c r="DD99">
        <f>((7/17)*100)</f>
        <v>41.17647058823529</v>
      </c>
      <c r="DE99">
        <f>((17/17)*100)</f>
        <v>100</v>
      </c>
      <c r="DF99">
        <f>((6/18)*100)</f>
        <v>33.333333333333329</v>
      </c>
      <c r="DG99">
        <f>((17/18)*100)</f>
        <v>94.444444444444443</v>
      </c>
      <c r="DH99">
        <f>((6/18)*100)</f>
        <v>33.333333333333329</v>
      </c>
      <c r="DI99">
        <f>((5/17)*100)</f>
        <v>29.411764705882355</v>
      </c>
      <c r="DJ99">
        <f>((17/17)*100)</f>
        <v>100</v>
      </c>
      <c r="DK99">
        <f>((5/17)*100)</f>
        <v>29.411764705882355</v>
      </c>
      <c r="DL99">
        <f>((17/18)*100)</f>
        <v>94.444444444444443</v>
      </c>
      <c r="DM99">
        <f>((8/18)*100)</f>
        <v>44.444444444444443</v>
      </c>
      <c r="DN99">
        <f>((8/18)*100)</f>
        <v>44.444444444444443</v>
      </c>
      <c r="DP99">
        <f>((0/12)*100)</f>
        <v>0</v>
      </c>
      <c r="DQ99">
        <f>((0/12)*100)</f>
        <v>0</v>
      </c>
      <c r="DR99">
        <f>((12/12)*100)</f>
        <v>100</v>
      </c>
      <c r="DS99">
        <f>((0/13)*100)</f>
        <v>0</v>
      </c>
      <c r="DT99">
        <f>((13/13)*100)</f>
        <v>100</v>
      </c>
      <c r="DU99">
        <f>((0/13)*100)</f>
        <v>0</v>
      </c>
      <c r="DV99">
        <f>((0/14)*100)</f>
        <v>0</v>
      </c>
      <c r="DW99">
        <f>((13/14)*100)</f>
        <v>92.857142857142861</v>
      </c>
      <c r="DX99">
        <f>((0/14)*100)</f>
        <v>0</v>
      </c>
      <c r="DY99">
        <f>((12/12)*100)</f>
        <v>100</v>
      </c>
      <c r="DZ99">
        <f>((0/12)*100)</f>
        <v>0</v>
      </c>
      <c r="EA99">
        <f>((0/12)*100)</f>
        <v>0</v>
      </c>
    </row>
    <row r="100" spans="1:131" x14ac:dyDescent="0.25">
      <c r="A100">
        <v>216.702474</v>
      </c>
      <c r="B100">
        <v>6.5170620000000001</v>
      </c>
      <c r="C100">
        <v>227.61561900000001</v>
      </c>
      <c r="D100">
        <v>7.9358760000000004</v>
      </c>
      <c r="E100">
        <v>239.176547</v>
      </c>
      <c r="F100">
        <v>5.1072680000000004</v>
      </c>
      <c r="G100">
        <v>223.77025800000001</v>
      </c>
      <c r="H100">
        <v>8.8741249999999994</v>
      </c>
      <c r="K100">
        <f>(13/200)</f>
        <v>6.5000000000000002E-2</v>
      </c>
      <c r="L100">
        <f>(17/200)</f>
        <v>8.5000000000000006E-2</v>
      </c>
      <c r="M100">
        <f>(13/200)</f>
        <v>6.5000000000000002E-2</v>
      </c>
      <c r="N100">
        <f>(15/200)</f>
        <v>7.4999999999999997E-2</v>
      </c>
      <c r="P100">
        <f>(8/200)</f>
        <v>0.04</v>
      </c>
      <c r="Q100">
        <f>(10/200)</f>
        <v>0.05</v>
      </c>
      <c r="R100">
        <f>(10/200)</f>
        <v>0.05</v>
      </c>
      <c r="S100">
        <f>(10/200)</f>
        <v>0.05</v>
      </c>
      <c r="U100">
        <f>0.065+0.04</f>
        <v>0.10500000000000001</v>
      </c>
      <c r="V100">
        <f>0.085+0.05</f>
        <v>0.13500000000000001</v>
      </c>
      <c r="W100">
        <f>0.065+0.05</f>
        <v>0.115</v>
      </c>
      <c r="X100">
        <f>0.075+0.05</f>
        <v>0.125</v>
      </c>
      <c r="Z100">
        <f>SQRT((ABS($A$101-$A$100)^2+(ABS($B$101-$B$100)^2)))</f>
        <v>20.59285754380981</v>
      </c>
      <c r="AA100">
        <f>SQRT((ABS($C$101-$C$100)^2+(ABS($D$101-$D$100)^2)))</f>
        <v>23.054780796193615</v>
      </c>
      <c r="AB100">
        <f>SQRT((ABS($E$101-$E$100)^2+(ABS($F$101-$F$100)^2)))</f>
        <v>21.654740344879258</v>
      </c>
      <c r="AC100">
        <f>SQRT((ABS($G$101-$G$100)^2+(ABS($H$101-$H$100)^2)))</f>
        <v>24.841078073092564</v>
      </c>
      <c r="AJ100">
        <f>1/0.105</f>
        <v>9.5238095238095237</v>
      </c>
      <c r="AK100">
        <f>1/0.135</f>
        <v>7.4074074074074066</v>
      </c>
      <c r="AL100">
        <f>1/0.115</f>
        <v>8.695652173913043</v>
      </c>
      <c r="AM100">
        <f>1/0.125</f>
        <v>8</v>
      </c>
      <c r="AO100">
        <f t="shared" si="45"/>
        <v>196.12245279818865</v>
      </c>
      <c r="AP100">
        <f t="shared" si="46"/>
        <v>170.77615404587863</v>
      </c>
      <c r="AQ100">
        <f t="shared" si="47"/>
        <v>188.30208995547179</v>
      </c>
      <c r="AR100">
        <f t="shared" si="48"/>
        <v>198.72862458474052</v>
      </c>
      <c r="AV100">
        <f>((0.065/0.105)*100)</f>
        <v>61.904761904761905</v>
      </c>
      <c r="AW100">
        <f>((0.085/0.135)*100)</f>
        <v>62.962962962962962</v>
      </c>
      <c r="AX100">
        <f>((0.065/0.115)*100)</f>
        <v>56.521739130434781</v>
      </c>
      <c r="AY100">
        <f>((0.075/0.125)*100)</f>
        <v>60</v>
      </c>
      <c r="BA100">
        <f>((0.04/0.105)*100)</f>
        <v>38.095238095238102</v>
      </c>
      <c r="BB100">
        <f>((0.05/0.135)*100)</f>
        <v>37.037037037037038</v>
      </c>
      <c r="BC100">
        <f>((0.05/0.115)*100)</f>
        <v>43.478260869565219</v>
      </c>
      <c r="BD100">
        <f>((0.05/0.125)*100)</f>
        <v>40</v>
      </c>
      <c r="BF100">
        <f>ABS($B$100-$D$100)</f>
        <v>1.4188140000000002</v>
      </c>
      <c r="BG100">
        <f>ABS($F$100-$H$100)</f>
        <v>3.766856999999999</v>
      </c>
      <c r="BL100">
        <f>SQRT((ABS($A$100-$E$101)^2+(ABS($B$100-$F$101)^2)))</f>
        <v>1.0456676688403397</v>
      </c>
      <c r="BM100">
        <f>SQRT((ABS($C$100-$G$100)^2+(ABS($D$100-$H$100)^2)))</f>
        <v>3.9581703356881919</v>
      </c>
      <c r="BO100">
        <f>SQRT((ABS($A$100-$G$100)^2+(ABS($B$100-$H$100)^2)))</f>
        <v>7.4504574796870857</v>
      </c>
      <c r="BP100">
        <f>SQRT((ABS($C$100-$E$101)^2+(ABS($D$100-$F$101)^2)))</f>
        <v>10.047474102790879</v>
      </c>
      <c r="BU100">
        <v>13</v>
      </c>
      <c r="BV100">
        <v>5</v>
      </c>
      <c r="BW100">
        <v>5</v>
      </c>
      <c r="BX100">
        <v>10</v>
      </c>
      <c r="BY100">
        <v>17</v>
      </c>
      <c r="BZ100">
        <v>9</v>
      </c>
      <c r="CA100">
        <v>12</v>
      </c>
      <c r="CB100">
        <v>7</v>
      </c>
      <c r="CC100">
        <v>13</v>
      </c>
      <c r="CD100">
        <v>5</v>
      </c>
      <c r="CE100">
        <v>12</v>
      </c>
      <c r="CF100">
        <v>6</v>
      </c>
      <c r="CG100">
        <v>15</v>
      </c>
      <c r="CH100">
        <v>10</v>
      </c>
      <c r="CI100">
        <v>7</v>
      </c>
      <c r="CJ100">
        <v>10</v>
      </c>
      <c r="CL100">
        <v>8</v>
      </c>
      <c r="CM100">
        <v>0</v>
      </c>
      <c r="CN100">
        <v>0</v>
      </c>
      <c r="CO100">
        <v>7</v>
      </c>
      <c r="CP100">
        <v>10</v>
      </c>
      <c r="CQ100">
        <v>0</v>
      </c>
      <c r="CR100">
        <v>9</v>
      </c>
      <c r="CS100">
        <v>0</v>
      </c>
      <c r="CT100">
        <v>10</v>
      </c>
      <c r="CU100">
        <v>0</v>
      </c>
      <c r="CV100">
        <v>9</v>
      </c>
      <c r="CW100">
        <v>0</v>
      </c>
      <c r="CX100">
        <v>10</v>
      </c>
      <c r="CY100">
        <v>7</v>
      </c>
      <c r="CZ100">
        <v>0</v>
      </c>
      <c r="DA100">
        <v>3</v>
      </c>
      <c r="DC100">
        <f>((5/13)*100)</f>
        <v>38.461538461538467</v>
      </c>
      <c r="DD100">
        <f>((5/13)*100)</f>
        <v>38.461538461538467</v>
      </c>
      <c r="DE100">
        <f>((10/13)*100)</f>
        <v>76.923076923076934</v>
      </c>
      <c r="DF100">
        <f>((9/17)*100)</f>
        <v>52.941176470588239</v>
      </c>
      <c r="DG100">
        <f>((12/17)*100)</f>
        <v>70.588235294117652</v>
      </c>
      <c r="DH100">
        <f>((7/17)*100)</f>
        <v>41.17647058823529</v>
      </c>
      <c r="DI100">
        <f>((5/13)*100)</f>
        <v>38.461538461538467</v>
      </c>
      <c r="DJ100">
        <f>((12/13)*100)</f>
        <v>92.307692307692307</v>
      </c>
      <c r="DK100">
        <f>((6/13)*100)</f>
        <v>46.153846153846153</v>
      </c>
      <c r="DL100">
        <f>((10/15)*100)</f>
        <v>66.666666666666657</v>
      </c>
      <c r="DM100">
        <f>((7/15)*100)</f>
        <v>46.666666666666664</v>
      </c>
      <c r="DN100">
        <f>((10/15)*100)</f>
        <v>66.666666666666657</v>
      </c>
      <c r="DP100">
        <f>((0/8)*100)</f>
        <v>0</v>
      </c>
      <c r="DQ100">
        <f>((0/8)*100)</f>
        <v>0</v>
      </c>
      <c r="DR100">
        <f>((7/8)*100)</f>
        <v>87.5</v>
      </c>
      <c r="DS100">
        <f>((0/10)*100)</f>
        <v>0</v>
      </c>
      <c r="DT100">
        <f>((9/10)*100)</f>
        <v>90</v>
      </c>
      <c r="DU100">
        <f>((0/10)*100)</f>
        <v>0</v>
      </c>
      <c r="DV100">
        <f>((0/10)*100)</f>
        <v>0</v>
      </c>
      <c r="DW100">
        <f>((9/10)*100)</f>
        <v>90</v>
      </c>
      <c r="DX100">
        <f>((0/10)*100)</f>
        <v>0</v>
      </c>
      <c r="DY100">
        <f>((7/10)*100)</f>
        <v>70</v>
      </c>
      <c r="DZ100">
        <f>((0/10)*100)</f>
        <v>0</v>
      </c>
      <c r="EA100">
        <f>((3/10)*100)</f>
        <v>30</v>
      </c>
    </row>
    <row r="101" spans="1:131" x14ac:dyDescent="0.25">
      <c r="A101">
        <v>196.11938000000001</v>
      </c>
      <c r="B101">
        <v>5.8830090000000004</v>
      </c>
      <c r="C101">
        <v>204.56527600000001</v>
      </c>
      <c r="D101">
        <v>7.4835430000000001</v>
      </c>
      <c r="E101">
        <v>217.60819699999999</v>
      </c>
      <c r="F101">
        <v>7.0396390000000002</v>
      </c>
      <c r="G101">
        <v>198.93879200000001</v>
      </c>
      <c r="H101">
        <v>8.1831429999999994</v>
      </c>
      <c r="K101">
        <f>(15/200)</f>
        <v>7.4999999999999997E-2</v>
      </c>
      <c r="L101">
        <f>(19/200)</f>
        <v>9.5000000000000001E-2</v>
      </c>
      <c r="M101">
        <f>(12/200)</f>
        <v>0.06</v>
      </c>
      <c r="N101">
        <f>(15/200)</f>
        <v>7.4999999999999997E-2</v>
      </c>
      <c r="P101">
        <f>(8/200)</f>
        <v>0.04</v>
      </c>
      <c r="Q101">
        <f>(8/200)</f>
        <v>0.04</v>
      </c>
      <c r="R101">
        <f>(8/200)</f>
        <v>0.04</v>
      </c>
      <c r="S101">
        <f>(10/200)</f>
        <v>0.05</v>
      </c>
      <c r="U101">
        <f>0.075+0.04</f>
        <v>0.11499999999999999</v>
      </c>
      <c r="V101">
        <f>0.095+0.04</f>
        <v>0.13500000000000001</v>
      </c>
      <c r="W101">
        <f>0.06+0.04</f>
        <v>0.1</v>
      </c>
      <c r="X101">
        <f>0.075+0.05</f>
        <v>0.125</v>
      </c>
      <c r="Z101">
        <f>SQRT((ABS($A$102-$A$101)^2+(ABS($B$102-$B$101)^2)))</f>
        <v>26.944469633451046</v>
      </c>
      <c r="AA101">
        <f>SQRT((ABS($C$102-$C$101)^2+(ABS($D$102-$D$101)^2)))</f>
        <v>30.266686683265654</v>
      </c>
      <c r="AB101">
        <f>SQRT((ABS($E$102-$E$101)^2+(ABS($F$102-$F$101)^2)))</f>
        <v>21.117736419515726</v>
      </c>
      <c r="AC101">
        <f>SQRT((ABS($G$102-$G$101)^2+(ABS($H$102-$H$101)^2)))</f>
        <v>30.012481243971351</v>
      </c>
      <c r="AJ101">
        <f>1/0.115</f>
        <v>8.695652173913043</v>
      </c>
      <c r="AK101">
        <f>1/0.135</f>
        <v>7.4074074074074066</v>
      </c>
      <c r="AL101">
        <f>1/0.1</f>
        <v>10</v>
      </c>
      <c r="AM101">
        <f>1/0.125</f>
        <v>8</v>
      </c>
      <c r="AO101">
        <f t="shared" si="45"/>
        <v>234.29973594305258</v>
      </c>
      <c r="AP101">
        <f t="shared" si="46"/>
        <v>224.19767913530112</v>
      </c>
      <c r="AQ101">
        <f t="shared" si="47"/>
        <v>211.17736419515725</v>
      </c>
      <c r="AR101">
        <f t="shared" si="48"/>
        <v>240.09984995177081</v>
      </c>
      <c r="AV101">
        <f>((0.075/0.115)*100)</f>
        <v>65.217391304347814</v>
      </c>
      <c r="AW101">
        <f>((0.095/0.135)*100)</f>
        <v>70.370370370370367</v>
      </c>
      <c r="AX101">
        <f>((0.06/0.1)*100)</f>
        <v>60</v>
      </c>
      <c r="AY101">
        <f>((0.075/0.125)*100)</f>
        <v>60</v>
      </c>
      <c r="BA101">
        <f>((0.04/0.115)*100)</f>
        <v>34.782608695652172</v>
      </c>
      <c r="BB101">
        <f>((0.04/0.135)*100)</f>
        <v>29.629629629629626</v>
      </c>
      <c r="BC101">
        <f>((0.04/0.1)*100)</f>
        <v>40</v>
      </c>
      <c r="BD101">
        <f>((0.05/0.125)*100)</f>
        <v>40</v>
      </c>
      <c r="BF101">
        <f>ABS($B$101-$D$101)</f>
        <v>1.6005339999999997</v>
      </c>
      <c r="BG101">
        <f>ABS($F$101-$H$101)</f>
        <v>1.1435039999999992</v>
      </c>
      <c r="BL101">
        <f>SQRT((ABS($A$101-$E$102)^2+(ABS($B$101-$F$102)^2)))</f>
        <v>1.4760470262969223</v>
      </c>
      <c r="BM101">
        <f>SQRT((ABS($C$101-$G$101)^2+(ABS($D$101-$H$101)^2)))</f>
        <v>5.6698114926561765</v>
      </c>
      <c r="BO101">
        <f>SQRT((ABS($A$101-$G$101)^2+(ABS($B$101-$H$101)^2)))</f>
        <v>3.6386399167408685</v>
      </c>
      <c r="BP101">
        <f>SQRT((ABS($C$101-$E$102)^2+(ABS($D$101-$F$102)^2)))</f>
        <v>8.4640393468057731</v>
      </c>
      <c r="BR101">
        <f>DEGREES(ACOS((24.2104892202484^2+24.3075178851226^2-3.51334365714287^2)/(2*24.2104892202484*24.3075178851226)))</f>
        <v>8.3020526647409305</v>
      </c>
      <c r="BU101">
        <v>15</v>
      </c>
      <c r="BV101">
        <v>11</v>
      </c>
      <c r="BW101">
        <v>7</v>
      </c>
      <c r="BX101">
        <v>8</v>
      </c>
      <c r="BY101">
        <v>19</v>
      </c>
      <c r="BZ101">
        <v>11</v>
      </c>
      <c r="CA101">
        <v>10</v>
      </c>
      <c r="CB101">
        <v>9</v>
      </c>
      <c r="CC101">
        <v>12</v>
      </c>
      <c r="CD101">
        <v>5</v>
      </c>
      <c r="CE101">
        <v>7</v>
      </c>
      <c r="CF101">
        <v>10</v>
      </c>
      <c r="CG101">
        <v>15</v>
      </c>
      <c r="CH101">
        <v>8</v>
      </c>
      <c r="CI101">
        <v>7</v>
      </c>
      <c r="CJ101">
        <v>14</v>
      </c>
      <c r="CL101">
        <v>8</v>
      </c>
      <c r="CM101">
        <v>0</v>
      </c>
      <c r="CN101">
        <v>1</v>
      </c>
      <c r="CO101">
        <v>3</v>
      </c>
      <c r="CP101">
        <v>8</v>
      </c>
      <c r="CQ101">
        <v>0</v>
      </c>
      <c r="CR101">
        <v>3</v>
      </c>
      <c r="CS101">
        <v>0</v>
      </c>
      <c r="CT101">
        <v>8</v>
      </c>
      <c r="CU101">
        <v>0</v>
      </c>
      <c r="CV101">
        <v>3</v>
      </c>
      <c r="CW101">
        <v>3</v>
      </c>
      <c r="CX101">
        <v>10</v>
      </c>
      <c r="CY101">
        <v>3</v>
      </c>
      <c r="CZ101">
        <v>0</v>
      </c>
      <c r="DA101">
        <v>8</v>
      </c>
      <c r="DC101">
        <f>((11/15)*100)</f>
        <v>73.333333333333329</v>
      </c>
      <c r="DD101">
        <f>((7/15)*100)</f>
        <v>46.666666666666664</v>
      </c>
      <c r="DE101">
        <f>((8/15)*100)</f>
        <v>53.333333333333336</v>
      </c>
      <c r="DF101">
        <f>((11/19)*100)</f>
        <v>57.894736842105267</v>
      </c>
      <c r="DG101">
        <f>((10/19)*100)</f>
        <v>52.631578947368418</v>
      </c>
      <c r="DH101">
        <f>((9/19)*100)</f>
        <v>47.368421052631575</v>
      </c>
      <c r="DI101">
        <f>((5/12)*100)</f>
        <v>41.666666666666671</v>
      </c>
      <c r="DJ101">
        <f>((7/12)*100)</f>
        <v>58.333333333333336</v>
      </c>
      <c r="DK101">
        <f>((10/12)*100)</f>
        <v>83.333333333333343</v>
      </c>
      <c r="DL101">
        <f>((8/15)*100)</f>
        <v>53.333333333333336</v>
      </c>
      <c r="DM101">
        <f>((7/15)*100)</f>
        <v>46.666666666666664</v>
      </c>
      <c r="DN101">
        <f>((14/15)*100)</f>
        <v>93.333333333333329</v>
      </c>
      <c r="DP101">
        <f>((0/8)*100)</f>
        <v>0</v>
      </c>
      <c r="DQ101">
        <f>((1/8)*100)</f>
        <v>12.5</v>
      </c>
      <c r="DR101">
        <f>((3/8)*100)</f>
        <v>37.5</v>
      </c>
      <c r="DS101">
        <f>((0/8)*100)</f>
        <v>0</v>
      </c>
      <c r="DT101">
        <f>((3/8)*100)</f>
        <v>37.5</v>
      </c>
      <c r="DU101">
        <f>((0/8)*100)</f>
        <v>0</v>
      </c>
      <c r="DV101">
        <f>((0/8)*100)</f>
        <v>0</v>
      </c>
      <c r="DW101">
        <f>((3/8)*100)</f>
        <v>37.5</v>
      </c>
      <c r="DX101">
        <f>((3/8)*100)</f>
        <v>37.5</v>
      </c>
      <c r="DY101">
        <f>((3/10)*100)</f>
        <v>30</v>
      </c>
      <c r="DZ101">
        <f>((0/10)*100)</f>
        <v>0</v>
      </c>
      <c r="EA101">
        <f>((8/10)*100)</f>
        <v>80</v>
      </c>
    </row>
    <row r="102" spans="1:131" x14ac:dyDescent="0.25">
      <c r="A102">
        <v>169.178102</v>
      </c>
      <c r="B102">
        <v>5.4683000000000002</v>
      </c>
      <c r="C102">
        <v>174.298619</v>
      </c>
      <c r="D102">
        <v>7.441154</v>
      </c>
      <c r="E102">
        <v>196.64335199999999</v>
      </c>
      <c r="F102">
        <v>4.5030929999999998</v>
      </c>
      <c r="G102">
        <v>168.926726</v>
      </c>
      <c r="H102">
        <v>8.3410189999999993</v>
      </c>
      <c r="K102">
        <f>(18/200)</f>
        <v>0.09</v>
      </c>
      <c r="L102">
        <f>(18/200)</f>
        <v>0.09</v>
      </c>
      <c r="M102">
        <f>(14/200)</f>
        <v>7.0000000000000007E-2</v>
      </c>
      <c r="N102">
        <f>(17/200)</f>
        <v>8.5000000000000006E-2</v>
      </c>
      <c r="P102">
        <f>(7/200)</f>
        <v>3.5000000000000003E-2</v>
      </c>
      <c r="Q102">
        <f>(8/200)</f>
        <v>0.04</v>
      </c>
      <c r="R102">
        <f>(9/200)</f>
        <v>4.4999999999999998E-2</v>
      </c>
      <c r="S102">
        <f>(8/200)</f>
        <v>0.04</v>
      </c>
      <c r="U102">
        <f>0.09+0.035</f>
        <v>0.125</v>
      </c>
      <c r="V102">
        <f>0.09+0.04</f>
        <v>0.13</v>
      </c>
      <c r="W102">
        <f>0.07+0.045</f>
        <v>0.115</v>
      </c>
      <c r="X102">
        <f>0.085+0.04</f>
        <v>0.125</v>
      </c>
      <c r="Z102">
        <f>SQRT((ABS($A$103-$A$102)^2+(ABS($B$103-$B$102)^2)))</f>
        <v>35.349236725098692</v>
      </c>
      <c r="AA102">
        <f>SQRT((ABS($C$103-$C$102)^2+(ABS($D$103-$D$102)^2)))</f>
        <v>36.585881609724289</v>
      </c>
      <c r="AB102">
        <f>SQRT((ABS($E$103-$E$102)^2+(ABS($F$103-$F$102)^2)))</f>
        <v>27.415399696686681</v>
      </c>
      <c r="AC102">
        <f>SQRT((ABS($G$103-$G$102)^2+(ABS($H$103-$H$102)^2)))</f>
        <v>35.677065904005183</v>
      </c>
      <c r="AJ102">
        <f>1/0.125</f>
        <v>8</v>
      </c>
      <c r="AK102">
        <f>1/0.13</f>
        <v>7.6923076923076916</v>
      </c>
      <c r="AL102">
        <f>1/0.115</f>
        <v>8.695652173913043</v>
      </c>
      <c r="AM102">
        <f>1/0.125</f>
        <v>8</v>
      </c>
      <c r="AO102">
        <f t="shared" si="45"/>
        <v>282.79389380078953</v>
      </c>
      <c r="AP102">
        <f t="shared" si="46"/>
        <v>281.4298585363407</v>
      </c>
      <c r="AQ102">
        <f t="shared" si="47"/>
        <v>238.39477997118851</v>
      </c>
      <c r="AR102">
        <f t="shared" si="48"/>
        <v>285.41652723204146</v>
      </c>
      <c r="AV102">
        <f>((0.09/0.125)*100)</f>
        <v>72</v>
      </c>
      <c r="AW102">
        <f>((0.09/0.13)*100)</f>
        <v>69.230769230769226</v>
      </c>
      <c r="AX102">
        <f>((0.07/0.115)*100)</f>
        <v>60.869565217391312</v>
      </c>
      <c r="AY102">
        <f>((0.085/0.125)*100)</f>
        <v>68</v>
      </c>
      <c r="BA102">
        <f>((0.035/0.125)*100)</f>
        <v>28.000000000000004</v>
      </c>
      <c r="BB102">
        <f>((0.04/0.13)*100)</f>
        <v>30.76923076923077</v>
      </c>
      <c r="BC102">
        <f>((0.045/0.115)*100)</f>
        <v>39.130434782608688</v>
      </c>
      <c r="BD102">
        <f>((0.04/0.125)*100)</f>
        <v>32</v>
      </c>
      <c r="BF102">
        <f>ABS($B$102-$D$102)</f>
        <v>1.9728539999999999</v>
      </c>
      <c r="BG102">
        <f>ABS($F$102-$H$102)</f>
        <v>3.8379259999999995</v>
      </c>
      <c r="BL102">
        <f>SQRT((ABS($A$102-$E$103)^2+(ABS($B$102-$F$103)^2)))</f>
        <v>0.45377389587546901</v>
      </c>
      <c r="BM102">
        <f>SQRT((ABS($C$102-$G$102)^2+(ABS($D$102-$H$102)^2)))</f>
        <v>5.4467413580666744</v>
      </c>
      <c r="BO102">
        <f>SQRT((ABS($A$102-$G$102)^2+(ABS($B$102-$H$102)^2)))</f>
        <v>2.8836962992550017</v>
      </c>
      <c r="BP102">
        <f>SQRT((ABS($C$102-$E$103)^2+(ABS($D$102-$F$103)^2)))</f>
        <v>5.6156174001259158</v>
      </c>
      <c r="BR102">
        <f>DEGREES(ACOS((3.87624342116875^2+29.9007236068375^2-28.9137847764486^2)/(2*3.87624342116875*29.9007236068375)))</f>
        <v>71.62537742964993</v>
      </c>
      <c r="BU102">
        <v>18</v>
      </c>
      <c r="BV102">
        <v>15</v>
      </c>
      <c r="BW102">
        <v>10</v>
      </c>
      <c r="BX102">
        <v>10</v>
      </c>
      <c r="BY102">
        <v>18</v>
      </c>
      <c r="BZ102">
        <v>15</v>
      </c>
      <c r="CA102">
        <v>10</v>
      </c>
      <c r="CB102">
        <v>10</v>
      </c>
      <c r="CC102">
        <v>14</v>
      </c>
      <c r="CD102">
        <v>7</v>
      </c>
      <c r="CE102">
        <v>6</v>
      </c>
      <c r="CF102">
        <v>14</v>
      </c>
      <c r="CG102">
        <v>17</v>
      </c>
      <c r="CH102">
        <v>10</v>
      </c>
      <c r="CI102">
        <v>10</v>
      </c>
      <c r="CJ102">
        <v>16</v>
      </c>
      <c r="CL102">
        <v>7</v>
      </c>
      <c r="CM102">
        <v>4</v>
      </c>
      <c r="CN102">
        <v>0</v>
      </c>
      <c r="CO102">
        <v>0</v>
      </c>
      <c r="CP102">
        <v>8</v>
      </c>
      <c r="CQ102">
        <v>4</v>
      </c>
      <c r="CR102">
        <v>0</v>
      </c>
      <c r="CS102">
        <v>0</v>
      </c>
      <c r="CT102">
        <v>9</v>
      </c>
      <c r="CU102">
        <v>1</v>
      </c>
      <c r="CV102">
        <v>0</v>
      </c>
      <c r="CW102">
        <v>8</v>
      </c>
      <c r="CX102">
        <v>8</v>
      </c>
      <c r="CY102">
        <v>0</v>
      </c>
      <c r="CZ102">
        <v>0</v>
      </c>
      <c r="DA102">
        <v>8</v>
      </c>
      <c r="DC102">
        <f>((15/18)*100)</f>
        <v>83.333333333333343</v>
      </c>
      <c r="DD102">
        <f>((10/18)*100)</f>
        <v>55.555555555555557</v>
      </c>
      <c r="DE102">
        <f>((10/18)*100)</f>
        <v>55.555555555555557</v>
      </c>
      <c r="DF102">
        <f>((15/18)*100)</f>
        <v>83.333333333333343</v>
      </c>
      <c r="DG102">
        <f>((10/18)*100)</f>
        <v>55.555555555555557</v>
      </c>
      <c r="DH102">
        <f>((10/18)*100)</f>
        <v>55.555555555555557</v>
      </c>
      <c r="DI102">
        <f>((7/14)*100)</f>
        <v>50</v>
      </c>
      <c r="DJ102">
        <f>((6/14)*100)</f>
        <v>42.857142857142854</v>
      </c>
      <c r="DK102">
        <f>((14/14)*100)</f>
        <v>100</v>
      </c>
      <c r="DL102">
        <f>((10/17)*100)</f>
        <v>58.82352941176471</v>
      </c>
      <c r="DM102">
        <f>((10/17)*100)</f>
        <v>58.82352941176471</v>
      </c>
      <c r="DN102">
        <f>((16/17)*100)</f>
        <v>94.117647058823522</v>
      </c>
      <c r="DP102">
        <f>((4/7)*100)</f>
        <v>57.142857142857139</v>
      </c>
      <c r="DQ102">
        <f>((0/7)*100)</f>
        <v>0</v>
      </c>
      <c r="DR102">
        <f>((0/7)*100)</f>
        <v>0</v>
      </c>
      <c r="DS102">
        <f>((4/8)*100)</f>
        <v>50</v>
      </c>
      <c r="DT102">
        <f>((0/8)*100)</f>
        <v>0</v>
      </c>
      <c r="DU102">
        <f>((0/8)*100)</f>
        <v>0</v>
      </c>
      <c r="DV102">
        <f>((1/9)*100)</f>
        <v>11.111111111111111</v>
      </c>
      <c r="DW102">
        <f>((0/9)*100)</f>
        <v>0</v>
      </c>
      <c r="DX102">
        <f>((8/9)*100)</f>
        <v>88.888888888888886</v>
      </c>
      <c r="DY102">
        <f>((0/8)*100)</f>
        <v>0</v>
      </c>
      <c r="DZ102">
        <f>((0/8)*100)</f>
        <v>0</v>
      </c>
      <c r="EA102">
        <f>((8/8)*100)</f>
        <v>100</v>
      </c>
    </row>
    <row r="103" spans="1:131" x14ac:dyDescent="0.25">
      <c r="A103">
        <v>133.82907299999999</v>
      </c>
      <c r="B103">
        <v>5.5894849999999998</v>
      </c>
      <c r="C103">
        <v>137.71334999999999</v>
      </c>
      <c r="D103">
        <v>7.2294340000000004</v>
      </c>
      <c r="E103">
        <v>169.23278500000001</v>
      </c>
      <c r="F103">
        <v>5.0178330000000004</v>
      </c>
      <c r="G103">
        <v>133.25190900000001</v>
      </c>
      <c r="H103">
        <v>8.7415979999999998</v>
      </c>
      <c r="K103">
        <f>(15/200)</f>
        <v>7.4999999999999997E-2</v>
      </c>
      <c r="L103">
        <f>(14/200)</f>
        <v>7.0000000000000007E-2</v>
      </c>
      <c r="M103">
        <f>(16/200)</f>
        <v>0.08</v>
      </c>
      <c r="N103">
        <f>(15/200)</f>
        <v>7.4999999999999997E-2</v>
      </c>
      <c r="P103">
        <f>(7/200)</f>
        <v>3.5000000000000003E-2</v>
      </c>
      <c r="Q103">
        <f>(7/200)</f>
        <v>3.5000000000000003E-2</v>
      </c>
      <c r="R103">
        <f>(8/200)</f>
        <v>0.04</v>
      </c>
      <c r="S103">
        <f>(7/200)</f>
        <v>3.5000000000000003E-2</v>
      </c>
      <c r="U103">
        <f>0.075+0.035</f>
        <v>0.11</v>
      </c>
      <c r="V103">
        <f>0.07+0.035</f>
        <v>0.10500000000000001</v>
      </c>
      <c r="W103">
        <f>0.08+0.04</f>
        <v>0.12</v>
      </c>
      <c r="X103">
        <f>0.075+0.035</f>
        <v>0.11</v>
      </c>
      <c r="Z103">
        <f>SQRT((ABS($A$104-$A$103)^2+(ABS($B$104-$B$103)^2)))</f>
        <v>31.636481800847477</v>
      </c>
      <c r="AA103">
        <f>SQRT((ABS($C$104-$C$103)^2+(ABS($D$104-$D$103)^2)))</f>
        <v>29.483969369643628</v>
      </c>
      <c r="AB103">
        <f>SQRT((ABS($E$104-$E$103)^2+(ABS($F$104-$F$103)^2)))</f>
        <v>35.533217816231129</v>
      </c>
      <c r="AC103">
        <f>SQRT((ABS($G$104-$G$103)^2+(ABS($H$104-$H$103)^2)))</f>
        <v>32.943011142766693</v>
      </c>
      <c r="AJ103">
        <f>1/0.11</f>
        <v>9.0909090909090917</v>
      </c>
      <c r="AK103">
        <f>1/0.105</f>
        <v>9.5238095238095237</v>
      </c>
      <c r="AL103">
        <f>1/0.12</f>
        <v>8.3333333333333339</v>
      </c>
      <c r="AM103">
        <f>1/0.11</f>
        <v>9.0909090909090917</v>
      </c>
      <c r="AO103">
        <f t="shared" si="45"/>
        <v>287.60438000770432</v>
      </c>
      <c r="AP103">
        <f t="shared" si="46"/>
        <v>280.79970828232024</v>
      </c>
      <c r="AQ103">
        <f t="shared" si="47"/>
        <v>296.11014846859274</v>
      </c>
      <c r="AR103">
        <f t="shared" si="48"/>
        <v>299.48191947969718</v>
      </c>
      <c r="AV103">
        <f>((0.075/0.11)*100)</f>
        <v>68.181818181818173</v>
      </c>
      <c r="AW103">
        <f>((0.07/0.105)*100)</f>
        <v>66.666666666666671</v>
      </c>
      <c r="AX103">
        <f>((0.08/0.12)*100)</f>
        <v>66.666666666666671</v>
      </c>
      <c r="AY103">
        <f>((0.075/0.11)*100)</f>
        <v>68.181818181818173</v>
      </c>
      <c r="BA103">
        <f>((0.035/0.11)*100)</f>
        <v>31.818181818181824</v>
      </c>
      <c r="BB103">
        <f>((0.035/0.105)*100)</f>
        <v>33.333333333333336</v>
      </c>
      <c r="BC103">
        <f>((0.04/0.12)*100)</f>
        <v>33.333333333333336</v>
      </c>
      <c r="BD103">
        <f>((0.035/0.11)*100)</f>
        <v>31.818181818181824</v>
      </c>
      <c r="BF103">
        <f>ABS($B$103-$D$103)</f>
        <v>1.6399490000000005</v>
      </c>
      <c r="BG103">
        <f>ABS($F$103-$H$103)</f>
        <v>3.7237649999999993</v>
      </c>
      <c r="BL103">
        <f>SQRT((ABS($A$103-$E$104)^2+(ABS($B$103-$F$104)^2)))</f>
        <v>0.31871207572509358</v>
      </c>
      <c r="BM103">
        <f>SQRT((ABS($C$103-$G$103)^2+(ABS($D$103-$H$103)^2)))</f>
        <v>4.7107425910759346</v>
      </c>
      <c r="BO103">
        <f>SQRT((ABS($A$103-$G$103)^2+(ABS($B$103-$H$103)^2)))</f>
        <v>3.2045178494845334</v>
      </c>
      <c r="BP103">
        <f>SQRT((ABS($C$103-$E$104)^2+(ABS($D$103-$F$104)^2)))</f>
        <v>4.4534117671961244</v>
      </c>
      <c r="BR103">
        <f>DEGREES(ACOS((36.7948971788184^2+36.5510299627779^2-3.51688346554304^2)/(2*36.7948971788184*36.5510299627779)))</f>
        <v>5.4834783812568704</v>
      </c>
      <c r="BU103">
        <v>15</v>
      </c>
      <c r="BV103">
        <v>11</v>
      </c>
      <c r="BW103">
        <v>8</v>
      </c>
      <c r="BX103">
        <v>8</v>
      </c>
      <c r="BY103">
        <v>14</v>
      </c>
      <c r="BZ103">
        <v>11</v>
      </c>
      <c r="CA103">
        <v>6</v>
      </c>
      <c r="CB103">
        <v>7</v>
      </c>
      <c r="CC103">
        <v>16</v>
      </c>
      <c r="CD103">
        <v>10</v>
      </c>
      <c r="CE103">
        <v>9</v>
      </c>
      <c r="CF103">
        <v>16</v>
      </c>
      <c r="CG103">
        <v>15</v>
      </c>
      <c r="CH103">
        <v>8</v>
      </c>
      <c r="CI103">
        <v>8</v>
      </c>
      <c r="CJ103">
        <v>15</v>
      </c>
      <c r="CL103">
        <v>7</v>
      </c>
      <c r="CM103">
        <v>4</v>
      </c>
      <c r="CN103">
        <v>1</v>
      </c>
      <c r="CO103">
        <v>0</v>
      </c>
      <c r="CP103">
        <v>7</v>
      </c>
      <c r="CQ103">
        <v>4</v>
      </c>
      <c r="CR103">
        <v>0</v>
      </c>
      <c r="CS103">
        <v>0</v>
      </c>
      <c r="CT103">
        <v>8</v>
      </c>
      <c r="CU103">
        <v>0</v>
      </c>
      <c r="CV103">
        <v>0</v>
      </c>
      <c r="CW103">
        <v>8</v>
      </c>
      <c r="CX103">
        <v>7</v>
      </c>
      <c r="CY103">
        <v>0</v>
      </c>
      <c r="CZ103">
        <v>0</v>
      </c>
      <c r="DA103">
        <v>7</v>
      </c>
      <c r="DC103">
        <f>((11/15)*100)</f>
        <v>73.333333333333329</v>
      </c>
      <c r="DD103">
        <f>((8/15)*100)</f>
        <v>53.333333333333336</v>
      </c>
      <c r="DE103">
        <f>((8/15)*100)</f>
        <v>53.333333333333336</v>
      </c>
      <c r="DF103">
        <f>((11/14)*100)</f>
        <v>78.571428571428569</v>
      </c>
      <c r="DG103">
        <f>((6/14)*100)</f>
        <v>42.857142857142854</v>
      </c>
      <c r="DH103">
        <f>((7/14)*100)</f>
        <v>50</v>
      </c>
      <c r="DI103">
        <f>((10/16)*100)</f>
        <v>62.5</v>
      </c>
      <c r="DJ103">
        <f>((9/16)*100)</f>
        <v>56.25</v>
      </c>
      <c r="DK103">
        <f>((16/16)*100)</f>
        <v>100</v>
      </c>
      <c r="DL103">
        <f>((8/15)*100)</f>
        <v>53.333333333333336</v>
      </c>
      <c r="DM103">
        <f>((8/15)*100)</f>
        <v>53.333333333333336</v>
      </c>
      <c r="DN103">
        <f>((15/15)*100)</f>
        <v>100</v>
      </c>
      <c r="DP103">
        <f>((4/7)*100)</f>
        <v>57.142857142857139</v>
      </c>
      <c r="DQ103">
        <f>((1/7)*100)</f>
        <v>14.285714285714285</v>
      </c>
      <c r="DR103">
        <f>((0/7)*100)</f>
        <v>0</v>
      </c>
      <c r="DS103">
        <f>((4/7)*100)</f>
        <v>57.142857142857139</v>
      </c>
      <c r="DT103">
        <f>((0/7)*100)</f>
        <v>0</v>
      </c>
      <c r="DU103">
        <f>((0/7)*100)</f>
        <v>0</v>
      </c>
      <c r="DV103">
        <f>((0/8)*100)</f>
        <v>0</v>
      </c>
      <c r="DW103">
        <f>((0/8)*100)</f>
        <v>0</v>
      </c>
      <c r="DX103">
        <f>((8/8)*100)</f>
        <v>100</v>
      </c>
      <c r="DY103">
        <f>((0/7)*100)</f>
        <v>0</v>
      </c>
      <c r="DZ103">
        <f>((0/7)*100)</f>
        <v>0</v>
      </c>
      <c r="EA103">
        <f>((7/7)*100)</f>
        <v>100</v>
      </c>
    </row>
    <row r="104" spans="1:131" x14ac:dyDescent="0.25">
      <c r="A104">
        <v>102.206446</v>
      </c>
      <c r="B104">
        <v>6.5256699999999999</v>
      </c>
      <c r="C104">
        <v>108.24922800000002</v>
      </c>
      <c r="D104">
        <v>8.311083</v>
      </c>
      <c r="E104">
        <v>133.70067</v>
      </c>
      <c r="F104">
        <v>5.2977829999999999</v>
      </c>
      <c r="G104">
        <v>100.32525800000001</v>
      </c>
      <c r="H104">
        <v>9.7796909999999997</v>
      </c>
      <c r="K104">
        <f>(14/200)</f>
        <v>7.0000000000000007E-2</v>
      </c>
      <c r="L104">
        <f>(13/200)</f>
        <v>6.5000000000000002E-2</v>
      </c>
      <c r="M104">
        <f>(15/200)</f>
        <v>7.4999999999999997E-2</v>
      </c>
      <c r="N104">
        <f>(12/200)</f>
        <v>0.06</v>
      </c>
      <c r="P104">
        <f>(7/200)</f>
        <v>3.5000000000000003E-2</v>
      </c>
      <c r="Q104">
        <f>(7/200)</f>
        <v>3.5000000000000003E-2</v>
      </c>
      <c r="R104">
        <f>(8/200)</f>
        <v>0.04</v>
      </c>
      <c r="S104">
        <f>(9/200)</f>
        <v>4.4999999999999998E-2</v>
      </c>
      <c r="U104">
        <f>0.07+0.035</f>
        <v>0.10500000000000001</v>
      </c>
      <c r="V104">
        <f>0.065+0.035</f>
        <v>0.1</v>
      </c>
      <c r="W104">
        <f>0.075+0.04</f>
        <v>0.11499999999999999</v>
      </c>
      <c r="X104">
        <f>0.06+0.045</f>
        <v>0.105</v>
      </c>
      <c r="Z104">
        <f>SQRT((ABS($A$105-$A$104)^2+(ABS($B$105-$B$104)^2)))</f>
        <v>25.218025021820239</v>
      </c>
      <c r="AA104">
        <f>SQRT((ABS($C$105-$C$104)^2+(ABS($D$105-$D$104)^2)))</f>
        <v>27.010166727462508</v>
      </c>
      <c r="AB104">
        <f>SQRT((ABS($E$105-$E$104)^2+(ABS($F$105-$F$104)^2)))</f>
        <v>33.397716103293</v>
      </c>
      <c r="AC104">
        <f>SQRT((ABS($G$105-$G$104)^2+(ABS($H$105-$H$104)^2)))</f>
        <v>23.87852428099788</v>
      </c>
      <c r="AJ104">
        <f>1/0.105</f>
        <v>9.5238095238095237</v>
      </c>
      <c r="AK104">
        <f>1/0.1</f>
        <v>10</v>
      </c>
      <c r="AL104">
        <f>1/0.115</f>
        <v>8.695652173913043</v>
      </c>
      <c r="AM104">
        <f>1/0.105</f>
        <v>9.5238095238095237</v>
      </c>
      <c r="AO104">
        <f t="shared" si="45"/>
        <v>240.17166687447843</v>
      </c>
      <c r="AP104">
        <f t="shared" si="46"/>
        <v>270.10166727462507</v>
      </c>
      <c r="AQ104">
        <f t="shared" si="47"/>
        <v>290.41492263733045</v>
      </c>
      <c r="AR104">
        <f t="shared" si="48"/>
        <v>227.41451696188457</v>
      </c>
      <c r="AV104">
        <f>((0.07/0.105)*100)</f>
        <v>66.666666666666671</v>
      </c>
      <c r="AW104">
        <f>((0.065/0.1)*100)</f>
        <v>65</v>
      </c>
      <c r="AX104">
        <f>((0.075/0.115)*100)</f>
        <v>65.217391304347814</v>
      </c>
      <c r="AY104">
        <f>((0.06/0.105)*100)</f>
        <v>57.142857142857139</v>
      </c>
      <c r="BA104">
        <f>((0.035/0.105)*100)</f>
        <v>33.333333333333336</v>
      </c>
      <c r="BB104">
        <f>((0.035/0.1)*100)</f>
        <v>35</v>
      </c>
      <c r="BC104">
        <f>((0.04/0.115)*100)</f>
        <v>34.782608695652172</v>
      </c>
      <c r="BD104">
        <f>((0.045/0.105)*100)</f>
        <v>42.857142857142854</v>
      </c>
      <c r="BF104">
        <f>ABS($B$104-$D$104)</f>
        <v>1.7854130000000001</v>
      </c>
      <c r="BG104">
        <f>ABS($F$104-$H$104)</f>
        <v>4.4819079999999998</v>
      </c>
      <c r="BL104">
        <f>SQRT((ABS($A$104-$E$105)^2+(ABS($B$104-$F$105)^2)))</f>
        <v>2.0551558607701694</v>
      </c>
      <c r="BM104">
        <f>SQRT((ABS($C$104-$G$104)^2+(ABS($D$104-$H$104)^2)))</f>
        <v>8.0589149405217189</v>
      </c>
      <c r="BO104">
        <f>SQRT((ABS($A$104-$G$104)^2+(ABS($B$104-$H$104)^2)))</f>
        <v>3.7586594631311012</v>
      </c>
      <c r="BP104">
        <f>SQRT((ABS($C$104-$E$105)^2+(ABS($D$104-$F$105)^2)))</f>
        <v>8.3479451821437571</v>
      </c>
      <c r="BR104">
        <f>DEGREES(ACOS((26.5936858498874^2+26.4874825363274^2-3.27564086452865^2)/(2*26.5936858498874*26.4874825363274)))</f>
        <v>7.0722345818827685</v>
      </c>
      <c r="BU104">
        <v>14</v>
      </c>
      <c r="BV104">
        <v>9</v>
      </c>
      <c r="BW104">
        <v>5</v>
      </c>
      <c r="BX104">
        <v>5</v>
      </c>
      <c r="BY104">
        <v>13</v>
      </c>
      <c r="BZ104">
        <v>9</v>
      </c>
      <c r="CA104">
        <v>4</v>
      </c>
      <c r="CB104">
        <v>4</v>
      </c>
      <c r="CC104">
        <v>15</v>
      </c>
      <c r="CD104">
        <v>8</v>
      </c>
      <c r="CE104">
        <v>8</v>
      </c>
      <c r="CF104">
        <v>15</v>
      </c>
      <c r="CG104">
        <v>12</v>
      </c>
      <c r="CH104">
        <v>5</v>
      </c>
      <c r="CI104">
        <v>3</v>
      </c>
      <c r="CJ104">
        <v>12</v>
      </c>
      <c r="CL104">
        <v>7</v>
      </c>
      <c r="CM104">
        <v>3</v>
      </c>
      <c r="CN104">
        <v>0</v>
      </c>
      <c r="CO104">
        <v>0</v>
      </c>
      <c r="CP104">
        <v>7</v>
      </c>
      <c r="CQ104">
        <v>3</v>
      </c>
      <c r="CR104">
        <v>0</v>
      </c>
      <c r="CS104">
        <v>0</v>
      </c>
      <c r="CT104">
        <v>8</v>
      </c>
      <c r="CU104">
        <v>1</v>
      </c>
      <c r="CV104">
        <v>0</v>
      </c>
      <c r="CW104">
        <v>7</v>
      </c>
      <c r="CX104">
        <v>9</v>
      </c>
      <c r="CY104">
        <v>0</v>
      </c>
      <c r="CZ104">
        <v>0</v>
      </c>
      <c r="DA104">
        <v>9</v>
      </c>
      <c r="DC104">
        <f>((9/14)*100)</f>
        <v>64.285714285714292</v>
      </c>
      <c r="DD104">
        <f>((5/14)*100)</f>
        <v>35.714285714285715</v>
      </c>
      <c r="DE104">
        <f>((5/14)*100)</f>
        <v>35.714285714285715</v>
      </c>
      <c r="DF104">
        <f>((9/13)*100)</f>
        <v>69.230769230769226</v>
      </c>
      <c r="DG104">
        <f>((4/13)*100)</f>
        <v>30.76923076923077</v>
      </c>
      <c r="DH104">
        <f>((4/13)*100)</f>
        <v>30.76923076923077</v>
      </c>
      <c r="DI104">
        <f>((8/15)*100)</f>
        <v>53.333333333333336</v>
      </c>
      <c r="DJ104">
        <f>((8/15)*100)</f>
        <v>53.333333333333336</v>
      </c>
      <c r="DK104">
        <f>((15/15)*100)</f>
        <v>100</v>
      </c>
      <c r="DL104">
        <f>((5/12)*100)</f>
        <v>41.666666666666671</v>
      </c>
      <c r="DM104">
        <f>((3/12)*100)</f>
        <v>25</v>
      </c>
      <c r="DN104">
        <f>((12/12)*100)</f>
        <v>100</v>
      </c>
      <c r="DP104">
        <f>((3/7)*100)</f>
        <v>42.857142857142854</v>
      </c>
      <c r="DQ104">
        <f>((0/7)*100)</f>
        <v>0</v>
      </c>
      <c r="DR104">
        <f>((0/7)*100)</f>
        <v>0</v>
      </c>
      <c r="DS104">
        <f>((3/7)*100)</f>
        <v>42.857142857142854</v>
      </c>
      <c r="DT104">
        <f>((0/7)*100)</f>
        <v>0</v>
      </c>
      <c r="DU104">
        <f>((0/7)*100)</f>
        <v>0</v>
      </c>
      <c r="DV104">
        <f>((1/8)*100)</f>
        <v>12.5</v>
      </c>
      <c r="DW104">
        <f>((0/8)*100)</f>
        <v>0</v>
      </c>
      <c r="DX104">
        <f>((7/8)*100)</f>
        <v>87.5</v>
      </c>
      <c r="DY104">
        <f>((0/9)*100)</f>
        <v>0</v>
      </c>
      <c r="DZ104">
        <f>((0/9)*100)</f>
        <v>0</v>
      </c>
      <c r="EA104">
        <f>((9/9)*100)</f>
        <v>100</v>
      </c>
    </row>
    <row r="105" spans="1:131" x14ac:dyDescent="0.25">
      <c r="A105">
        <v>77.005310000000009</v>
      </c>
      <c r="B105">
        <v>7.4484539999999999</v>
      </c>
      <c r="C105">
        <v>81.260569000000004</v>
      </c>
      <c r="D105">
        <v>9.3887619999999998</v>
      </c>
      <c r="E105">
        <v>100.30592900000001</v>
      </c>
      <c r="F105">
        <v>5.743557</v>
      </c>
      <c r="G105">
        <v>76.457886999999999</v>
      </c>
      <c r="H105">
        <v>10.509433</v>
      </c>
      <c r="K105">
        <f>(17/200)</f>
        <v>8.5000000000000006E-2</v>
      </c>
      <c r="L105">
        <f>(16/200)</f>
        <v>0.08</v>
      </c>
      <c r="M105">
        <f>(12/200)</f>
        <v>0.06</v>
      </c>
      <c r="N105">
        <f>(15/200)</f>
        <v>7.4999999999999997E-2</v>
      </c>
      <c r="P105">
        <f>(7/200)</f>
        <v>3.5000000000000003E-2</v>
      </c>
      <c r="Q105">
        <f>(9/200)</f>
        <v>4.4999999999999998E-2</v>
      </c>
      <c r="R105">
        <f>(9/200)</f>
        <v>4.4999999999999998E-2</v>
      </c>
      <c r="S105">
        <f>(10/200)</f>
        <v>0.05</v>
      </c>
      <c r="U105">
        <f>0.085+0.035</f>
        <v>0.12000000000000001</v>
      </c>
      <c r="V105">
        <f>0.08+0.045</f>
        <v>0.125</v>
      </c>
      <c r="W105">
        <f>0.06+0.045</f>
        <v>0.105</v>
      </c>
      <c r="X105">
        <f>0.075+0.05</f>
        <v>0.125</v>
      </c>
      <c r="Z105">
        <f>SQRT((ABS($A$106-$A$105)^2+(ABS($B$106-$B$105)^2)))</f>
        <v>22.939080440266125</v>
      </c>
      <c r="AA105">
        <f>SQRT((ABS($C$106-$C$105)^2+(ABS($D$106-$D$105)^2)))</f>
        <v>22.573741681134599</v>
      </c>
      <c r="AB105">
        <f>SQRT((ABS($E$106-$E$105)^2+(ABS($F$106-$F$105)^2)))</f>
        <v>24.069836573387967</v>
      </c>
      <c r="AC105">
        <f>SQRT((ABS($G$106-$G$105)^2+(ABS($H$106-$H$105)^2)))</f>
        <v>22.548997279702917</v>
      </c>
      <c r="AJ105">
        <f>1/0.12</f>
        <v>8.3333333333333339</v>
      </c>
      <c r="AK105">
        <f>1/0.125</f>
        <v>8</v>
      </c>
      <c r="AL105">
        <f>1/0.105</f>
        <v>9.5238095238095237</v>
      </c>
      <c r="AM105">
        <f>1/0.125</f>
        <v>8</v>
      </c>
      <c r="AO105">
        <f t="shared" si="45"/>
        <v>191.15900366888437</v>
      </c>
      <c r="AP105">
        <f t="shared" si="46"/>
        <v>180.5899334490768</v>
      </c>
      <c r="AQ105">
        <f t="shared" si="47"/>
        <v>229.23653879417111</v>
      </c>
      <c r="AR105">
        <f t="shared" si="48"/>
        <v>180.39197823762333</v>
      </c>
      <c r="AV105">
        <f>((0.085/0.12)*100)</f>
        <v>70.833333333333343</v>
      </c>
      <c r="AW105">
        <f>((0.08/0.125)*100)</f>
        <v>64</v>
      </c>
      <c r="AX105">
        <f>((0.06/0.105)*100)</f>
        <v>57.142857142857139</v>
      </c>
      <c r="AY105">
        <f>((0.075/0.125)*100)</f>
        <v>60</v>
      </c>
      <c r="BA105">
        <f>((0.035/0.12)*100)</f>
        <v>29.166666666666668</v>
      </c>
      <c r="BB105">
        <f>((0.045/0.125)*100)</f>
        <v>36</v>
      </c>
      <c r="BC105">
        <f>((0.045/0.105)*100)</f>
        <v>42.857142857142854</v>
      </c>
      <c r="BD105">
        <f>((0.05/0.125)*100)</f>
        <v>40</v>
      </c>
      <c r="BF105">
        <f>ABS($B$105-$D$105)</f>
        <v>1.9403079999999999</v>
      </c>
      <c r="BG105">
        <f>ABS($F$105-$H$105)</f>
        <v>4.7658759999999996</v>
      </c>
      <c r="BL105">
        <f>SQRT((ABS($A$105-$E$106)^2+(ABS($B$105-$F$106)^2)))</f>
        <v>0.9232089877297559</v>
      </c>
      <c r="BM105">
        <f>SQRT((ABS($C$105-$G$105)^2+(ABS($D$105-$H$105)^2)))</f>
        <v>4.9316992896328387</v>
      </c>
      <c r="BO105">
        <f>SQRT((ABS($A$105-$G$105)^2+(ABS($B$105-$H$105)^2)))</f>
        <v>3.1095440790202682</v>
      </c>
      <c r="BP105">
        <f>SQRT((ABS($C$105-$E$106)^2+(ABS($D$105-$F$106)^2)))</f>
        <v>5.582936903761313</v>
      </c>
      <c r="BU105">
        <v>17</v>
      </c>
      <c r="BV105">
        <v>13</v>
      </c>
      <c r="BW105">
        <v>7</v>
      </c>
      <c r="BX105">
        <v>7</v>
      </c>
      <c r="BY105">
        <v>16</v>
      </c>
      <c r="BZ105">
        <v>13</v>
      </c>
      <c r="CA105">
        <v>6</v>
      </c>
      <c r="CB105">
        <v>6</v>
      </c>
      <c r="CC105">
        <v>12</v>
      </c>
      <c r="CD105">
        <v>5</v>
      </c>
      <c r="CE105">
        <v>3</v>
      </c>
      <c r="CF105">
        <v>12</v>
      </c>
      <c r="CG105">
        <v>15</v>
      </c>
      <c r="CH105">
        <v>7</v>
      </c>
      <c r="CI105">
        <v>6</v>
      </c>
      <c r="CJ105">
        <v>15</v>
      </c>
      <c r="CL105">
        <v>7</v>
      </c>
      <c r="CM105">
        <v>4</v>
      </c>
      <c r="CN105">
        <v>0</v>
      </c>
      <c r="CO105">
        <v>0</v>
      </c>
      <c r="CP105">
        <v>9</v>
      </c>
      <c r="CQ105">
        <v>4</v>
      </c>
      <c r="CR105">
        <v>0</v>
      </c>
      <c r="CS105">
        <v>0</v>
      </c>
      <c r="CT105">
        <v>9</v>
      </c>
      <c r="CU105">
        <v>0</v>
      </c>
      <c r="CV105">
        <v>0</v>
      </c>
      <c r="CW105">
        <v>9</v>
      </c>
      <c r="CX105">
        <v>10</v>
      </c>
      <c r="CY105">
        <v>0</v>
      </c>
      <c r="CZ105">
        <v>0</v>
      </c>
      <c r="DA105">
        <v>10</v>
      </c>
      <c r="DC105">
        <f>((13/17)*100)</f>
        <v>76.470588235294116</v>
      </c>
      <c r="DD105">
        <f>((7/17)*100)</f>
        <v>41.17647058823529</v>
      </c>
      <c r="DE105">
        <f>((7/17)*100)</f>
        <v>41.17647058823529</v>
      </c>
      <c r="DF105">
        <f>((13/16)*100)</f>
        <v>81.25</v>
      </c>
      <c r="DG105">
        <f>((6/16)*100)</f>
        <v>37.5</v>
      </c>
      <c r="DH105">
        <f>((6/16)*100)</f>
        <v>37.5</v>
      </c>
      <c r="DI105">
        <f>((5/12)*100)</f>
        <v>41.666666666666671</v>
      </c>
      <c r="DJ105">
        <f>((3/12)*100)</f>
        <v>25</v>
      </c>
      <c r="DK105">
        <f>((12/12)*100)</f>
        <v>100</v>
      </c>
      <c r="DL105">
        <f>((7/15)*100)</f>
        <v>46.666666666666664</v>
      </c>
      <c r="DM105">
        <f>((6/15)*100)</f>
        <v>40</v>
      </c>
      <c r="DN105">
        <f>((15/15)*100)</f>
        <v>100</v>
      </c>
      <c r="DP105">
        <f>((4/7)*100)</f>
        <v>57.142857142857139</v>
      </c>
      <c r="DQ105">
        <f>((0/7)*100)</f>
        <v>0</v>
      </c>
      <c r="DR105">
        <f>((0/7)*100)</f>
        <v>0</v>
      </c>
      <c r="DS105">
        <f>((4/9)*100)</f>
        <v>44.444444444444443</v>
      </c>
      <c r="DT105">
        <f>((0/9)*100)</f>
        <v>0</v>
      </c>
      <c r="DU105">
        <f>((0/9)*100)</f>
        <v>0</v>
      </c>
      <c r="DV105">
        <f>((0/9)*100)</f>
        <v>0</v>
      </c>
      <c r="DW105">
        <f>((0/9)*100)</f>
        <v>0</v>
      </c>
      <c r="DX105">
        <f>((9/9)*100)</f>
        <v>100</v>
      </c>
      <c r="DY105">
        <f>((0/10)*100)</f>
        <v>0</v>
      </c>
      <c r="DZ105">
        <f>((0/10)*100)</f>
        <v>0</v>
      </c>
      <c r="EA105">
        <f>((10/10)*100)</f>
        <v>100</v>
      </c>
    </row>
    <row r="106" spans="1:131" x14ac:dyDescent="0.25">
      <c r="A106">
        <v>54.083344000000011</v>
      </c>
      <c r="B106">
        <v>6.5625159999999996</v>
      </c>
      <c r="C106">
        <v>58.697384000000014</v>
      </c>
      <c r="D106">
        <v>8.6984750000000002</v>
      </c>
      <c r="E106">
        <v>76.263815000000008</v>
      </c>
      <c r="F106">
        <v>6.8984540000000001</v>
      </c>
      <c r="G106">
        <v>53.91605400000001</v>
      </c>
      <c r="H106">
        <v>9.9410640000000008</v>
      </c>
      <c r="K106">
        <f>(15/200)</f>
        <v>7.4999999999999997E-2</v>
      </c>
      <c r="L106">
        <f>(13/200)</f>
        <v>6.5000000000000002E-2</v>
      </c>
      <c r="M106">
        <f>(15/200)</f>
        <v>7.4999999999999997E-2</v>
      </c>
      <c r="N106">
        <f>(15/200)</f>
        <v>7.4999999999999997E-2</v>
      </c>
      <c r="P106">
        <f>(9/200)</f>
        <v>4.4999999999999998E-2</v>
      </c>
      <c r="Q106">
        <f>(9/200)</f>
        <v>4.4999999999999998E-2</v>
      </c>
      <c r="R106">
        <f>(10/200)</f>
        <v>0.05</v>
      </c>
      <c r="S106">
        <f>(10/200)</f>
        <v>0.05</v>
      </c>
      <c r="U106">
        <f>0.075+0.045</f>
        <v>0.12</v>
      </c>
      <c r="V106">
        <f>0.065+0.045</f>
        <v>0.11</v>
      </c>
      <c r="W106">
        <f>0.075+0.05</f>
        <v>0.125</v>
      </c>
      <c r="X106">
        <f>0.075+0.05</f>
        <v>0.125</v>
      </c>
      <c r="Z106">
        <f>SQRT((ABS($A$107-$A$106)^2+(ABS($B$107-$B$106)^2)))</f>
        <v>24.315277379285089</v>
      </c>
      <c r="AA106">
        <f>SQRT((ABS($C$107-$C$106)^2+(ABS($D$107-$D$106)^2)))</f>
        <v>22.498429770724734</v>
      </c>
      <c r="AB106">
        <f>SQRT((ABS($E$107-$E$106)^2+(ABS($F$107-$F$106)^2)))</f>
        <v>21.525201066539672</v>
      </c>
      <c r="AC106">
        <f>SQRT((ABS($G$107-$G$106)^2+(ABS($H$107-$H$106)^2)))</f>
        <v>23.146277615672588</v>
      </c>
      <c r="AJ106">
        <f>1/0.12</f>
        <v>8.3333333333333339</v>
      </c>
      <c r="AK106">
        <f>1/0.11</f>
        <v>9.0909090909090917</v>
      </c>
      <c r="AL106">
        <f>1/0.125</f>
        <v>8</v>
      </c>
      <c r="AM106">
        <f>1/0.125</f>
        <v>8</v>
      </c>
      <c r="AO106">
        <f t="shared" si="45"/>
        <v>202.6273114940424</v>
      </c>
      <c r="AP106">
        <f t="shared" si="46"/>
        <v>204.53117973386122</v>
      </c>
      <c r="AQ106">
        <f t="shared" si="47"/>
        <v>172.20160853231738</v>
      </c>
      <c r="AR106">
        <f t="shared" si="48"/>
        <v>185.1702209253807</v>
      </c>
      <c r="AV106">
        <f>((0.075/0.12)*100)</f>
        <v>62.5</v>
      </c>
      <c r="AW106">
        <f>((0.065/0.11)*100)</f>
        <v>59.090909090909093</v>
      </c>
      <c r="AX106">
        <f>((0.075/0.125)*100)</f>
        <v>60</v>
      </c>
      <c r="AY106">
        <f>((0.075/0.125)*100)</f>
        <v>60</v>
      </c>
      <c r="BA106">
        <f>((0.045/0.12)*100)</f>
        <v>37.5</v>
      </c>
      <c r="BB106">
        <f>((0.045/0.11)*100)</f>
        <v>40.909090909090907</v>
      </c>
      <c r="BC106">
        <f>((0.05/0.125)*100)</f>
        <v>40</v>
      </c>
      <c r="BD106">
        <f>((0.05/0.125)*100)</f>
        <v>40</v>
      </c>
      <c r="BF106">
        <f>ABS($B$106-$D$106)</f>
        <v>2.1359590000000006</v>
      </c>
      <c r="BG106">
        <f>ABS($F$106-$H$106)</f>
        <v>3.0426100000000007</v>
      </c>
      <c r="BL106">
        <f>SQRT((ABS($A$106-$E$107)^2+(ABS($B$106-$F$107)^2)))</f>
        <v>0.69620461524037835</v>
      </c>
      <c r="BM106">
        <f>SQRT((ABS($C$106-$G$106)^2+(ABS($D$106-$H$106)^2)))</f>
        <v>4.9401562720040584</v>
      </c>
      <c r="BO106">
        <f>SQRT((ABS($A$106-$G$106)^2+(ABS($B$106-$H$106)^2)))</f>
        <v>3.382687176255589</v>
      </c>
      <c r="BP106">
        <f>SQRT((ABS($C$106-$E$107)^2+(ABS($D$106-$F$107)^2)))</f>
        <v>4.597956109081621</v>
      </c>
      <c r="BU106">
        <v>15</v>
      </c>
      <c r="BV106">
        <v>9</v>
      </c>
      <c r="BW106">
        <v>6</v>
      </c>
      <c r="BX106">
        <v>6</v>
      </c>
      <c r="BY106">
        <v>13</v>
      </c>
      <c r="BZ106">
        <v>9</v>
      </c>
      <c r="CA106">
        <v>3</v>
      </c>
      <c r="CB106">
        <v>3</v>
      </c>
      <c r="CC106">
        <v>15</v>
      </c>
      <c r="CD106">
        <v>7</v>
      </c>
      <c r="CE106">
        <v>6</v>
      </c>
      <c r="CF106">
        <v>15</v>
      </c>
      <c r="CG106">
        <v>15</v>
      </c>
      <c r="CH106">
        <v>6</v>
      </c>
      <c r="CI106">
        <v>5</v>
      </c>
      <c r="CJ106">
        <v>15</v>
      </c>
      <c r="CL106">
        <v>9</v>
      </c>
      <c r="CM106">
        <v>5</v>
      </c>
      <c r="CN106">
        <v>1</v>
      </c>
      <c r="CO106">
        <v>1</v>
      </c>
      <c r="CP106">
        <v>9</v>
      </c>
      <c r="CQ106">
        <v>5</v>
      </c>
      <c r="CR106">
        <v>0</v>
      </c>
      <c r="CS106">
        <v>0</v>
      </c>
      <c r="CT106">
        <v>10</v>
      </c>
      <c r="CU106">
        <v>0</v>
      </c>
      <c r="CV106">
        <v>0</v>
      </c>
      <c r="CW106">
        <v>10</v>
      </c>
      <c r="CX106">
        <v>10</v>
      </c>
      <c r="CY106">
        <v>1</v>
      </c>
      <c r="CZ106">
        <v>0</v>
      </c>
      <c r="DA106">
        <v>10</v>
      </c>
      <c r="DC106">
        <f>((9/15)*100)</f>
        <v>60</v>
      </c>
      <c r="DD106">
        <f>((6/15)*100)</f>
        <v>40</v>
      </c>
      <c r="DE106">
        <f>((6/15)*100)</f>
        <v>40</v>
      </c>
      <c r="DF106">
        <f>((9/13)*100)</f>
        <v>69.230769230769226</v>
      </c>
      <c r="DG106">
        <f>((3/13)*100)</f>
        <v>23.076923076923077</v>
      </c>
      <c r="DH106">
        <f>((3/13)*100)</f>
        <v>23.076923076923077</v>
      </c>
      <c r="DI106">
        <f>((7/15)*100)</f>
        <v>46.666666666666664</v>
      </c>
      <c r="DJ106">
        <f>((6/15)*100)</f>
        <v>40</v>
      </c>
      <c r="DK106">
        <f>((15/15)*100)</f>
        <v>100</v>
      </c>
      <c r="DL106">
        <f>((6/15)*100)</f>
        <v>40</v>
      </c>
      <c r="DM106">
        <f>((5/15)*100)</f>
        <v>33.333333333333329</v>
      </c>
      <c r="DN106">
        <f>((15/15)*100)</f>
        <v>100</v>
      </c>
      <c r="DP106">
        <f>((5/9)*100)</f>
        <v>55.555555555555557</v>
      </c>
      <c r="DQ106">
        <f>((1/9)*100)</f>
        <v>11.111111111111111</v>
      </c>
      <c r="DR106">
        <f>((1/9)*100)</f>
        <v>11.111111111111111</v>
      </c>
      <c r="DS106">
        <f>((5/9)*100)</f>
        <v>55.555555555555557</v>
      </c>
      <c r="DT106">
        <f>((0/9)*100)</f>
        <v>0</v>
      </c>
      <c r="DU106">
        <f>((0/9)*100)</f>
        <v>0</v>
      </c>
      <c r="DV106">
        <f>((0/10)*100)</f>
        <v>0</v>
      </c>
      <c r="DW106">
        <f>((0/10)*100)</f>
        <v>0</v>
      </c>
      <c r="DX106">
        <f>((10/10)*100)</f>
        <v>100</v>
      </c>
      <c r="DY106">
        <f>((1/10)*100)</f>
        <v>10</v>
      </c>
      <c r="DZ106">
        <f>((0/10)*100)</f>
        <v>0</v>
      </c>
      <c r="EA106">
        <f>((10/10)*100)</f>
        <v>100</v>
      </c>
    </row>
    <row r="107" spans="1:131" x14ac:dyDescent="0.25">
      <c r="A107">
        <v>29.769657000000009</v>
      </c>
      <c r="B107">
        <v>6.2844179999999996</v>
      </c>
      <c r="C107">
        <v>36.209221000000014</v>
      </c>
      <c r="D107">
        <v>8.0188670000000002</v>
      </c>
      <c r="E107">
        <v>54.745655000000014</v>
      </c>
      <c r="F107">
        <v>6.3479349999999997</v>
      </c>
      <c r="G107">
        <v>30.781799000000014</v>
      </c>
      <c r="H107">
        <v>9.1951330000000002</v>
      </c>
      <c r="M107">
        <f>(16/200)</f>
        <v>0.08</v>
      </c>
      <c r="P107">
        <f>(11/200)</f>
        <v>5.5E-2</v>
      </c>
      <c r="Q107">
        <f>(10/200)</f>
        <v>0.05</v>
      </c>
      <c r="R107">
        <f>(10/200)</f>
        <v>0.05</v>
      </c>
      <c r="W107">
        <f>0.08+0.05</f>
        <v>0.13</v>
      </c>
      <c r="AB107">
        <f>SQRT((ABS($E$108-$E$107)^2+(ABS($F$108-$F$107)^2)))</f>
        <v>24.128554926723748</v>
      </c>
      <c r="AL107">
        <f>1/0.13</f>
        <v>7.6923076923076916</v>
      </c>
      <c r="AQ107">
        <f t="shared" si="47"/>
        <v>185.60426866710574</v>
      </c>
      <c r="AX107">
        <f>((0.08/0.13)*100)</f>
        <v>61.53846153846154</v>
      </c>
      <c r="BC107">
        <f>((0.05/0.13)*100)</f>
        <v>38.461538461538467</v>
      </c>
      <c r="BF107">
        <f>ABS($B$107-$D$107)</f>
        <v>1.7344490000000006</v>
      </c>
      <c r="BG107">
        <f>ABS($F$107-$H$107)</f>
        <v>2.8471980000000006</v>
      </c>
      <c r="BI107">
        <v>2.2970095000000006</v>
      </c>
      <c r="BJ107">
        <v>2.5113090000000002</v>
      </c>
      <c r="BO107">
        <f>SQRT((ABS($A$107-$G$107)^2+(ABS($B$107-$H$107)^2)))</f>
        <v>3.081670527390787</v>
      </c>
      <c r="BP107">
        <f>SQRT((ABS($C$107-$E$108)^2+(ABS($D$107-$F$108)^2)))</f>
        <v>6.0265536581187922</v>
      </c>
      <c r="CC107">
        <v>16</v>
      </c>
      <c r="CD107">
        <v>6</v>
      </c>
      <c r="CE107">
        <v>6</v>
      </c>
      <c r="CF107">
        <v>15</v>
      </c>
      <c r="CL107">
        <v>11</v>
      </c>
      <c r="CM107">
        <v>4</v>
      </c>
      <c r="CN107">
        <v>1</v>
      </c>
      <c r="CO107">
        <v>2</v>
      </c>
      <c r="CP107">
        <v>10</v>
      </c>
      <c r="CQ107">
        <v>4</v>
      </c>
      <c r="CR107">
        <v>0</v>
      </c>
      <c r="CS107">
        <v>0</v>
      </c>
      <c r="CT107">
        <v>10</v>
      </c>
      <c r="CU107">
        <v>1</v>
      </c>
      <c r="CV107">
        <v>0</v>
      </c>
      <c r="CW107">
        <v>10</v>
      </c>
      <c r="DI107">
        <f>((6/16)*100)</f>
        <v>37.5</v>
      </c>
      <c r="DJ107">
        <f>((6/16)*100)</f>
        <v>37.5</v>
      </c>
      <c r="DK107">
        <f>((15/16)*100)</f>
        <v>93.75</v>
      </c>
      <c r="DP107">
        <f>((4/11)*100)</f>
        <v>36.363636363636367</v>
      </c>
      <c r="DQ107">
        <f>((1/11)*100)</f>
        <v>9.0909090909090917</v>
      </c>
      <c r="DR107">
        <f>((2/11)*100)</f>
        <v>18.181818181818183</v>
      </c>
      <c r="DS107">
        <f>((4/10)*100)</f>
        <v>40</v>
      </c>
      <c r="DT107">
        <f>((0/10)*100)</f>
        <v>0</v>
      </c>
      <c r="DU107">
        <f>((0/10)*100)</f>
        <v>0</v>
      </c>
      <c r="DV107">
        <f>((1/10)*100)</f>
        <v>10</v>
      </c>
      <c r="DW107">
        <f>((0/10)*100)</f>
        <v>0</v>
      </c>
      <c r="DX107">
        <f>((10/10)*100)</f>
        <v>100</v>
      </c>
    </row>
    <row r="108" spans="1:131" x14ac:dyDescent="0.25">
      <c r="E108">
        <v>30.624409000000014</v>
      </c>
      <c r="F108">
        <v>5.7540880000000003</v>
      </c>
    </row>
    <row r="109" spans="1:131" x14ac:dyDescent="0.25">
      <c r="A109" t="s">
        <v>22</v>
      </c>
      <c r="B109" t="s">
        <v>22</v>
      </c>
      <c r="C109" t="s">
        <v>22</v>
      </c>
      <c r="D109" t="s">
        <v>22</v>
      </c>
      <c r="E109" t="s">
        <v>22</v>
      </c>
      <c r="F109" t="s">
        <v>22</v>
      </c>
      <c r="G109" t="s">
        <v>22</v>
      </c>
      <c r="H109" t="s">
        <v>22</v>
      </c>
    </row>
    <row r="110" spans="1:131" x14ac:dyDescent="0.25">
      <c r="A110">
        <v>56.21282200000001</v>
      </c>
      <c r="B110">
        <v>6.9793310000000002</v>
      </c>
      <c r="C110">
        <v>51.351391000000014</v>
      </c>
      <c r="D110">
        <v>4.8502580000000002</v>
      </c>
      <c r="E110">
        <v>54.188793000000011</v>
      </c>
      <c r="F110">
        <v>6.6877129999999996</v>
      </c>
      <c r="G110">
        <v>54.835087000000009</v>
      </c>
      <c r="H110">
        <v>3.6749619999999998</v>
      </c>
      <c r="K110">
        <f>(17/200)</f>
        <v>8.5000000000000006E-2</v>
      </c>
      <c r="L110">
        <f>(16/200)</f>
        <v>0.08</v>
      </c>
      <c r="M110">
        <f>(14/200)</f>
        <v>7.0000000000000007E-2</v>
      </c>
      <c r="N110">
        <f>(14/200)</f>
        <v>7.0000000000000007E-2</v>
      </c>
      <c r="P110">
        <f>(6/200)</f>
        <v>0.03</v>
      </c>
      <c r="Q110">
        <f>(8/200)</f>
        <v>0.04</v>
      </c>
      <c r="R110">
        <f>(9/200)</f>
        <v>4.4999999999999998E-2</v>
      </c>
      <c r="S110">
        <f>(8/200)</f>
        <v>0.04</v>
      </c>
      <c r="U110">
        <f>0.085+0.03</f>
        <v>0.115</v>
      </c>
      <c r="V110">
        <f>0.08+0.04</f>
        <v>0.12</v>
      </c>
      <c r="W110">
        <f>0.07+0.045</f>
        <v>0.115</v>
      </c>
      <c r="X110">
        <f>0.07+0.04</f>
        <v>0.11000000000000001</v>
      </c>
      <c r="Z110">
        <f>SQRT((ABS($A$111-$A$110)^2+(ABS($B$111-$B$110)^2)))</f>
        <v>24.609097576790841</v>
      </c>
      <c r="AA110">
        <f>SQRT((ABS($C$111-$C$110)^2+(ABS($D$111-$D$110)^2)))</f>
        <v>25.336616664217591</v>
      </c>
      <c r="AB110">
        <f>SQRT((ABS($E$111-$E$110)^2+(ABS($F$111-$F$110)^2)))</f>
        <v>25.632077889151507</v>
      </c>
      <c r="AC110">
        <f>SQRT((ABS($G$111-$G$110)^2+(ABS($H$111-$H$110)^2)))</f>
        <v>25.14730276466279</v>
      </c>
      <c r="AJ110">
        <f>1/0.115</f>
        <v>8.695652173913043</v>
      </c>
      <c r="AK110">
        <f>1/0.12</f>
        <v>8.3333333333333339</v>
      </c>
      <c r="AL110">
        <f>1/0.115</f>
        <v>8.695652173913043</v>
      </c>
      <c r="AM110">
        <f>1/0.11</f>
        <v>9.0909090909090917</v>
      </c>
      <c r="AO110">
        <f t="shared" ref="AO110:AO116" si="49">$Z110/$U110</f>
        <v>213.99215284165948</v>
      </c>
      <c r="AP110">
        <f t="shared" ref="AP110:AP116" si="50">$AA110/$V110</f>
        <v>211.13847220181327</v>
      </c>
      <c r="AQ110">
        <f t="shared" ref="AQ110:AQ115" si="51">$AB110/$W110</f>
        <v>222.88763381870874</v>
      </c>
      <c r="AR110">
        <f t="shared" ref="AR110:AR115" si="52">$AC110/$X110</f>
        <v>228.61184331511623</v>
      </c>
      <c r="AV110">
        <f>((0.085/0.115)*100)</f>
        <v>73.913043478260875</v>
      </c>
      <c r="AW110">
        <f>((0.08/0.12)*100)</f>
        <v>66.666666666666671</v>
      </c>
      <c r="AX110">
        <f>((0.07/0.115)*100)</f>
        <v>60.869565217391312</v>
      </c>
      <c r="AY110">
        <f>((0.07/0.11)*100)</f>
        <v>63.636363636363647</v>
      </c>
      <c r="BA110">
        <f>((0.03/0.115)*100)</f>
        <v>26.086956521739129</v>
      </c>
      <c r="BB110">
        <f>((0.04/0.12)*100)</f>
        <v>33.333333333333336</v>
      </c>
      <c r="BC110">
        <f>((0.045/0.115)*100)</f>
        <v>39.130434782608688</v>
      </c>
      <c r="BD110">
        <f>((0.04/0.11)*100)</f>
        <v>36.363636363636367</v>
      </c>
      <c r="BF110">
        <f>ABS($B$110-$D$110)</f>
        <v>2.129073</v>
      </c>
      <c r="BG110">
        <f>ABS($F$110-$H$110)</f>
        <v>3.0127509999999997</v>
      </c>
      <c r="BL110">
        <f>SQRT((ABS($A$110-$E$110)^2+(ABS($B$110-$F$110)^2)))</f>
        <v>2.0449289598333227</v>
      </c>
      <c r="BM110">
        <f>SQRT((ABS($C$110-$G$110)^2+(ABS($D$110-$H$110)^2)))</f>
        <v>3.6766096485800563</v>
      </c>
      <c r="BO110">
        <f>SQRT((ABS($A$110-$G$110)^2+(ABS($B$110-$H$110)^2)))</f>
        <v>3.5800849456941668</v>
      </c>
      <c r="BP110">
        <f>SQRT((ABS($C$110-$E$110)^2+(ABS($D$110-$F$110)^2)))</f>
        <v>3.3803980515065062</v>
      </c>
      <c r="BU110">
        <v>17</v>
      </c>
      <c r="BV110">
        <v>13</v>
      </c>
      <c r="BW110">
        <v>9</v>
      </c>
      <c r="BX110">
        <v>9</v>
      </c>
      <c r="BY110">
        <v>16</v>
      </c>
      <c r="BZ110">
        <v>13</v>
      </c>
      <c r="CA110">
        <v>7</v>
      </c>
      <c r="CB110">
        <v>8</v>
      </c>
      <c r="CC110">
        <v>14</v>
      </c>
      <c r="CD110">
        <v>9</v>
      </c>
      <c r="CE110">
        <v>7</v>
      </c>
      <c r="CF110">
        <v>14</v>
      </c>
      <c r="CG110">
        <v>14</v>
      </c>
      <c r="CH110">
        <v>9</v>
      </c>
      <c r="CI110">
        <v>7</v>
      </c>
      <c r="CJ110">
        <v>14</v>
      </c>
      <c r="CL110">
        <v>6</v>
      </c>
      <c r="CM110">
        <v>3</v>
      </c>
      <c r="CN110">
        <v>1</v>
      </c>
      <c r="CO110">
        <v>0</v>
      </c>
      <c r="CP110">
        <v>8</v>
      </c>
      <c r="CQ110">
        <v>3</v>
      </c>
      <c r="CR110">
        <v>0</v>
      </c>
      <c r="CS110">
        <v>0</v>
      </c>
      <c r="CT110">
        <v>9</v>
      </c>
      <c r="CU110">
        <v>1</v>
      </c>
      <c r="CV110">
        <v>0</v>
      </c>
      <c r="CW110">
        <v>8</v>
      </c>
      <c r="CX110">
        <v>8</v>
      </c>
      <c r="CY110">
        <v>0</v>
      </c>
      <c r="CZ110">
        <v>0</v>
      </c>
      <c r="DA110">
        <v>8</v>
      </c>
      <c r="DC110">
        <f>((13/17)*100)</f>
        <v>76.470588235294116</v>
      </c>
      <c r="DD110">
        <f>((9/17)*100)</f>
        <v>52.941176470588239</v>
      </c>
      <c r="DE110">
        <f>((9/17)*100)</f>
        <v>52.941176470588239</v>
      </c>
      <c r="DF110">
        <f>((13/16)*100)</f>
        <v>81.25</v>
      </c>
      <c r="DG110">
        <f>((7/16)*100)</f>
        <v>43.75</v>
      </c>
      <c r="DH110">
        <f>((8/16)*100)</f>
        <v>50</v>
      </c>
      <c r="DI110">
        <f>((9/14)*100)</f>
        <v>64.285714285714292</v>
      </c>
      <c r="DJ110">
        <f>((7/14)*100)</f>
        <v>50</v>
      </c>
      <c r="DK110">
        <f>((14/14)*100)</f>
        <v>100</v>
      </c>
      <c r="DL110">
        <f>((9/14)*100)</f>
        <v>64.285714285714292</v>
      </c>
      <c r="DM110">
        <f>((7/14)*100)</f>
        <v>50</v>
      </c>
      <c r="DN110">
        <f>((14/14)*100)</f>
        <v>100</v>
      </c>
      <c r="DP110">
        <f>((3/6)*100)</f>
        <v>50</v>
      </c>
      <c r="DQ110">
        <f>((1/6)*100)</f>
        <v>16.666666666666664</v>
      </c>
      <c r="DR110">
        <f>((0/6)*100)</f>
        <v>0</v>
      </c>
      <c r="DS110">
        <f>((3/8)*100)</f>
        <v>37.5</v>
      </c>
      <c r="DT110">
        <f>((0/8)*100)</f>
        <v>0</v>
      </c>
      <c r="DU110">
        <f>((0/8)*100)</f>
        <v>0</v>
      </c>
      <c r="DV110">
        <f>((1/9)*100)</f>
        <v>11.111111111111111</v>
      </c>
      <c r="DW110">
        <f>((0/9)*100)</f>
        <v>0</v>
      </c>
      <c r="DX110">
        <f>((8/9)*100)</f>
        <v>88.888888888888886</v>
      </c>
      <c r="DY110">
        <f>((0/8)*100)</f>
        <v>0</v>
      </c>
      <c r="DZ110">
        <f>((0/8)*100)</f>
        <v>0</v>
      </c>
      <c r="EA110">
        <f>((8/8)*100)</f>
        <v>100</v>
      </c>
    </row>
    <row r="111" spans="1:131" x14ac:dyDescent="0.25">
      <c r="A111">
        <v>80.779795000000007</v>
      </c>
      <c r="B111">
        <v>8.418609</v>
      </c>
      <c r="C111">
        <v>76.612526000000003</v>
      </c>
      <c r="D111">
        <v>6.8045359999999997</v>
      </c>
      <c r="E111">
        <v>79.744950000000003</v>
      </c>
      <c r="F111">
        <v>8.6590720000000001</v>
      </c>
      <c r="G111">
        <v>79.924846000000002</v>
      </c>
      <c r="H111">
        <v>5.3752060000000004</v>
      </c>
      <c r="K111">
        <f>(15/200)</f>
        <v>7.4999999999999997E-2</v>
      </c>
      <c r="L111">
        <f>(13/200)</f>
        <v>6.5000000000000002E-2</v>
      </c>
      <c r="M111">
        <f>(15/200)</f>
        <v>7.4999999999999997E-2</v>
      </c>
      <c r="N111">
        <f>(14/200)</f>
        <v>7.0000000000000007E-2</v>
      </c>
      <c r="P111">
        <f>(6/200)</f>
        <v>0.03</v>
      </c>
      <c r="Q111">
        <f>(7/200)</f>
        <v>3.5000000000000003E-2</v>
      </c>
      <c r="R111">
        <f>(8/200)</f>
        <v>0.04</v>
      </c>
      <c r="S111">
        <f>(8/200)</f>
        <v>0.04</v>
      </c>
      <c r="U111">
        <f>0.075+0.03</f>
        <v>0.105</v>
      </c>
      <c r="V111">
        <f>0.065+0.035</f>
        <v>0.1</v>
      </c>
      <c r="W111">
        <f>0.075+0.04</f>
        <v>0.11499999999999999</v>
      </c>
      <c r="X111">
        <f>0.07+0.04</f>
        <v>0.11000000000000001</v>
      </c>
      <c r="Z111">
        <f>SQRT((ABS($A$112-$A$111)^2+(ABS($B$112-$B$111)^2)))</f>
        <v>27.758205574912822</v>
      </c>
      <c r="AA111">
        <f>SQRT((ABS($C$112-$C$111)^2+(ABS($D$112-$D$111)^2)))</f>
        <v>25.857373185498275</v>
      </c>
      <c r="AB111">
        <f>SQRT((ABS($E$112-$E$111)^2+(ABS($F$112-$F$111)^2)))</f>
        <v>29.876474228279658</v>
      </c>
      <c r="AC111">
        <f>SQRT((ABS($G$112-$G$111)^2+(ABS($H$112-$H$111)^2)))</f>
        <v>28.662622786786745</v>
      </c>
      <c r="AJ111">
        <f>1/0.105</f>
        <v>9.5238095238095237</v>
      </c>
      <c r="AK111">
        <f>1/0.1</f>
        <v>10</v>
      </c>
      <c r="AL111">
        <f>1/0.115</f>
        <v>8.695652173913043</v>
      </c>
      <c r="AM111">
        <f>1/0.11</f>
        <v>9.0909090909090917</v>
      </c>
      <c r="AO111">
        <f t="shared" si="49"/>
        <v>264.36386261821735</v>
      </c>
      <c r="AP111">
        <f t="shared" si="50"/>
        <v>258.57373185498273</v>
      </c>
      <c r="AQ111">
        <f t="shared" si="51"/>
        <v>259.79542807199704</v>
      </c>
      <c r="AR111">
        <f t="shared" si="52"/>
        <v>260.56929806169762</v>
      </c>
      <c r="AV111">
        <f>((0.075/0.105)*100)</f>
        <v>71.428571428571431</v>
      </c>
      <c r="AW111">
        <f>((0.065/0.1)*100)</f>
        <v>65</v>
      </c>
      <c r="AX111">
        <f>((0.075/0.115)*100)</f>
        <v>65.217391304347814</v>
      </c>
      <c r="AY111">
        <f>((0.07/0.11)*100)</f>
        <v>63.636363636363647</v>
      </c>
      <c r="BA111">
        <f>((0.03/0.105)*100)</f>
        <v>28.571428571428569</v>
      </c>
      <c r="BB111">
        <f>((0.035/0.1)*100)</f>
        <v>35</v>
      </c>
      <c r="BC111">
        <f>((0.04/0.115)*100)</f>
        <v>34.782608695652172</v>
      </c>
      <c r="BD111">
        <f>((0.04/0.11)*100)</f>
        <v>36.363636363636367</v>
      </c>
      <c r="BF111">
        <f>ABS($B$111-$D$111)</f>
        <v>1.6140730000000003</v>
      </c>
      <c r="BG111">
        <f>ABS($F$111-$H$111)</f>
        <v>3.2838659999999997</v>
      </c>
      <c r="BL111">
        <f>SQRT((ABS($A$111-$E$111)^2+(ABS($B$111-$F$111)^2)))</f>
        <v>1.0624154688228182</v>
      </c>
      <c r="BM111">
        <f>SQRT((ABS($C$111-$G$111)^2+(ABS($D$111-$H$111)^2)))</f>
        <v>3.6075543005338111</v>
      </c>
      <c r="BO111">
        <f>SQRT((ABS($A$111-$G$111)^2+(ABS($B$111-$H$111)^2)))</f>
        <v>3.161208568413354</v>
      </c>
      <c r="BP111">
        <f>SQRT((ABS($C$111-$E$111)^2+(ABS($D$111-$F$111)^2)))</f>
        <v>3.6402450317350894</v>
      </c>
      <c r="BU111">
        <v>15</v>
      </c>
      <c r="BV111">
        <v>10</v>
      </c>
      <c r="BW111">
        <v>8</v>
      </c>
      <c r="BX111">
        <v>8</v>
      </c>
      <c r="BY111">
        <v>13</v>
      </c>
      <c r="BZ111">
        <v>10</v>
      </c>
      <c r="CA111">
        <v>5</v>
      </c>
      <c r="CB111">
        <v>5</v>
      </c>
      <c r="CC111">
        <v>15</v>
      </c>
      <c r="CD111">
        <v>8</v>
      </c>
      <c r="CE111">
        <v>7</v>
      </c>
      <c r="CF111">
        <v>14</v>
      </c>
      <c r="CG111">
        <v>14</v>
      </c>
      <c r="CH111">
        <v>8</v>
      </c>
      <c r="CI111">
        <v>6</v>
      </c>
      <c r="CJ111">
        <v>14</v>
      </c>
      <c r="CL111">
        <v>6</v>
      </c>
      <c r="CM111">
        <v>3</v>
      </c>
      <c r="CN111">
        <v>1</v>
      </c>
      <c r="CO111">
        <v>1</v>
      </c>
      <c r="CP111">
        <v>7</v>
      </c>
      <c r="CQ111">
        <v>3</v>
      </c>
      <c r="CR111">
        <v>0</v>
      </c>
      <c r="CS111">
        <v>0</v>
      </c>
      <c r="CT111">
        <v>8</v>
      </c>
      <c r="CU111">
        <v>1</v>
      </c>
      <c r="CV111">
        <v>0</v>
      </c>
      <c r="CW111">
        <v>8</v>
      </c>
      <c r="CX111">
        <v>8</v>
      </c>
      <c r="CY111">
        <v>1</v>
      </c>
      <c r="CZ111">
        <v>0</v>
      </c>
      <c r="DA111">
        <v>8</v>
      </c>
      <c r="DC111">
        <f>((10/15)*100)</f>
        <v>66.666666666666657</v>
      </c>
      <c r="DD111">
        <f>((8/15)*100)</f>
        <v>53.333333333333336</v>
      </c>
      <c r="DE111">
        <f>((8/15)*100)</f>
        <v>53.333333333333336</v>
      </c>
      <c r="DF111">
        <f>((10/13)*100)</f>
        <v>76.923076923076934</v>
      </c>
      <c r="DG111">
        <f>((5/13)*100)</f>
        <v>38.461538461538467</v>
      </c>
      <c r="DH111">
        <f>((5/13)*100)</f>
        <v>38.461538461538467</v>
      </c>
      <c r="DI111">
        <f>((8/15)*100)</f>
        <v>53.333333333333336</v>
      </c>
      <c r="DJ111">
        <f>((7/15)*100)</f>
        <v>46.666666666666664</v>
      </c>
      <c r="DK111">
        <f>((14/15)*100)</f>
        <v>93.333333333333329</v>
      </c>
      <c r="DL111">
        <f>((8/14)*100)</f>
        <v>57.142857142857139</v>
      </c>
      <c r="DM111">
        <f>((6/14)*100)</f>
        <v>42.857142857142854</v>
      </c>
      <c r="DN111">
        <f>((14/14)*100)</f>
        <v>100</v>
      </c>
      <c r="DP111">
        <f>((3/6)*100)</f>
        <v>50</v>
      </c>
      <c r="DQ111">
        <f>((1/6)*100)</f>
        <v>16.666666666666664</v>
      </c>
      <c r="DR111">
        <f>((1/6)*100)</f>
        <v>16.666666666666664</v>
      </c>
      <c r="DS111">
        <f>((3/7)*100)</f>
        <v>42.857142857142854</v>
      </c>
      <c r="DT111">
        <f>((0/7)*100)</f>
        <v>0</v>
      </c>
      <c r="DU111">
        <f>((0/7)*100)</f>
        <v>0</v>
      </c>
      <c r="DV111">
        <f>((1/8)*100)</f>
        <v>12.5</v>
      </c>
      <c r="DW111">
        <f>((0/8)*100)</f>
        <v>0</v>
      </c>
      <c r="DX111">
        <f>((8/8)*100)</f>
        <v>100</v>
      </c>
      <c r="DY111">
        <f>((1/8)*100)</f>
        <v>12.5</v>
      </c>
      <c r="DZ111">
        <f>((0/8)*100)</f>
        <v>0</v>
      </c>
      <c r="EA111">
        <f>((8/8)*100)</f>
        <v>100</v>
      </c>
    </row>
    <row r="112" spans="1:131" x14ac:dyDescent="0.25">
      <c r="A112">
        <v>108.53695900000001</v>
      </c>
      <c r="B112">
        <v>8.1781439999999996</v>
      </c>
      <c r="C112">
        <v>102.46989600000001</v>
      </c>
      <c r="D112">
        <v>6.8173709999999996</v>
      </c>
      <c r="E112">
        <v>109.62139300000001</v>
      </c>
      <c r="F112">
        <v>8.7022689999999994</v>
      </c>
      <c r="G112">
        <v>108.58479500000001</v>
      </c>
      <c r="H112">
        <v>4.9837109999999996</v>
      </c>
      <c r="K112">
        <f>(14/200)</f>
        <v>7.0000000000000007E-2</v>
      </c>
      <c r="L112">
        <f>(13/200)</f>
        <v>6.5000000000000002E-2</v>
      </c>
      <c r="M112">
        <f>(15/200)</f>
        <v>7.4999999999999997E-2</v>
      </c>
      <c r="N112">
        <f>(15/200)</f>
        <v>7.4999999999999997E-2</v>
      </c>
      <c r="P112">
        <f>(7/200)</f>
        <v>3.5000000000000003E-2</v>
      </c>
      <c r="Q112">
        <f>(8/200)</f>
        <v>0.04</v>
      </c>
      <c r="R112">
        <f>(8/200)</f>
        <v>0.04</v>
      </c>
      <c r="S112">
        <f>(9/200)</f>
        <v>4.4999999999999998E-2</v>
      </c>
      <c r="U112">
        <f>0.07+0.035</f>
        <v>0.10500000000000001</v>
      </c>
      <c r="V112">
        <f>0.065+0.04</f>
        <v>0.10500000000000001</v>
      </c>
      <c r="W112">
        <f>0.075+0.04</f>
        <v>0.11499999999999999</v>
      </c>
      <c r="X112">
        <f>0.075+0.045</f>
        <v>0.12</v>
      </c>
      <c r="Z112">
        <f>SQRT((ABS($A$113-$A$112)^2+(ABS($B$113-$B$112)^2)))</f>
        <v>26.873719407628805</v>
      </c>
      <c r="AA112">
        <f>SQRT((ABS($C$113-$C$112)^2+(ABS($D$113-$D$112)^2)))</f>
        <v>28.042102645593765</v>
      </c>
      <c r="AB112">
        <f>SQRT((ABS($E$113-$E$112)^2+(ABS($F$113-$F$112)^2)))</f>
        <v>27.17516313594745</v>
      </c>
      <c r="AC112">
        <f>SQRT((ABS($G$113-$G$112)^2+(ABS($H$113-$H$112)^2)))</f>
        <v>27.766143662670515</v>
      </c>
      <c r="AJ112">
        <f>1/0.105</f>
        <v>9.5238095238095237</v>
      </c>
      <c r="AK112">
        <f>1/0.105</f>
        <v>9.5238095238095237</v>
      </c>
      <c r="AL112">
        <f>1/0.115</f>
        <v>8.695652173913043</v>
      </c>
      <c r="AM112">
        <f>1/0.12</f>
        <v>8.3333333333333339</v>
      </c>
      <c r="AO112">
        <f t="shared" si="49"/>
        <v>255.94018483456003</v>
      </c>
      <c r="AP112">
        <f t="shared" si="50"/>
        <v>267.06764424375012</v>
      </c>
      <c r="AQ112">
        <f t="shared" si="51"/>
        <v>236.30576639954307</v>
      </c>
      <c r="AR112">
        <f t="shared" si="52"/>
        <v>231.38453052225429</v>
      </c>
      <c r="AV112">
        <f>((0.07/0.105)*100)</f>
        <v>66.666666666666671</v>
      </c>
      <c r="AW112">
        <f>((0.065/0.105)*100)</f>
        <v>61.904761904761905</v>
      </c>
      <c r="AX112">
        <f>((0.075/0.115)*100)</f>
        <v>65.217391304347814</v>
      </c>
      <c r="AY112">
        <f>((0.075/0.12)*100)</f>
        <v>62.5</v>
      </c>
      <c r="BA112">
        <f>((0.035/0.105)*100)</f>
        <v>33.333333333333336</v>
      </c>
      <c r="BB112">
        <f>((0.04/0.105)*100)</f>
        <v>38.095238095238102</v>
      </c>
      <c r="BC112">
        <f>((0.04/0.115)*100)</f>
        <v>34.782608695652172</v>
      </c>
      <c r="BD112">
        <f>((0.045/0.12)*100)</f>
        <v>37.5</v>
      </c>
      <c r="BF112">
        <f>ABS($B$112-$D$112)</f>
        <v>1.360773</v>
      </c>
      <c r="BG112">
        <f>ABS($F$112-$H$112)</f>
        <v>3.7185579999999998</v>
      </c>
      <c r="BL112">
        <f>SQRT((ABS($A$112-$E$112)^2+(ABS($B$112-$F$112)^2)))</f>
        <v>1.2044517906421175</v>
      </c>
      <c r="BM112">
        <f>SQRT((ABS($C$112-$G$112)^2+(ABS($D$112-$H$112)^2)))</f>
        <v>6.3839093646292557</v>
      </c>
      <c r="BO112">
        <f>SQRT((ABS($A$112-$G$112)^2+(ABS($B$112-$H$112)^2)))</f>
        <v>3.1947911472246506</v>
      </c>
      <c r="BP112">
        <f>SQRT((ABS($C$112-$E$112)^2+(ABS($D$112-$F$112)^2)))</f>
        <v>7.3957251038294478</v>
      </c>
      <c r="BU112">
        <v>14</v>
      </c>
      <c r="BV112">
        <v>9</v>
      </c>
      <c r="BW112">
        <v>6</v>
      </c>
      <c r="BX112">
        <v>6</v>
      </c>
      <c r="BY112">
        <v>13</v>
      </c>
      <c r="BZ112">
        <v>9</v>
      </c>
      <c r="CA112">
        <v>5</v>
      </c>
      <c r="CB112">
        <v>4</v>
      </c>
      <c r="CC112">
        <v>15</v>
      </c>
      <c r="CD112">
        <v>7</v>
      </c>
      <c r="CE112">
        <v>6</v>
      </c>
      <c r="CF112">
        <v>15</v>
      </c>
      <c r="CG112">
        <v>15</v>
      </c>
      <c r="CH112">
        <v>7</v>
      </c>
      <c r="CI112">
        <v>6</v>
      </c>
      <c r="CJ112">
        <v>15</v>
      </c>
      <c r="CL112">
        <v>7</v>
      </c>
      <c r="CM112">
        <v>3</v>
      </c>
      <c r="CN112">
        <v>0</v>
      </c>
      <c r="CO112">
        <v>1</v>
      </c>
      <c r="CP112">
        <v>8</v>
      </c>
      <c r="CQ112">
        <v>3</v>
      </c>
      <c r="CR112">
        <v>0</v>
      </c>
      <c r="CS112">
        <v>0</v>
      </c>
      <c r="CT112">
        <v>8</v>
      </c>
      <c r="CU112">
        <v>0</v>
      </c>
      <c r="CV112">
        <v>0</v>
      </c>
      <c r="CW112">
        <v>8</v>
      </c>
      <c r="CX112">
        <v>9</v>
      </c>
      <c r="CY112">
        <v>1</v>
      </c>
      <c r="CZ112">
        <v>0</v>
      </c>
      <c r="DA112">
        <v>8</v>
      </c>
      <c r="DC112">
        <f>((9/14)*100)</f>
        <v>64.285714285714292</v>
      </c>
      <c r="DD112">
        <f>((6/14)*100)</f>
        <v>42.857142857142854</v>
      </c>
      <c r="DE112">
        <f>((6/14)*100)</f>
        <v>42.857142857142854</v>
      </c>
      <c r="DF112">
        <f>((9/13)*100)</f>
        <v>69.230769230769226</v>
      </c>
      <c r="DG112">
        <f>((5/13)*100)</f>
        <v>38.461538461538467</v>
      </c>
      <c r="DH112">
        <f>((4/13)*100)</f>
        <v>30.76923076923077</v>
      </c>
      <c r="DI112">
        <f>((7/15)*100)</f>
        <v>46.666666666666664</v>
      </c>
      <c r="DJ112">
        <f>((6/15)*100)</f>
        <v>40</v>
      </c>
      <c r="DK112">
        <f>((15/15)*100)</f>
        <v>100</v>
      </c>
      <c r="DL112">
        <f>((7/15)*100)</f>
        <v>46.666666666666664</v>
      </c>
      <c r="DM112">
        <f>((6/15)*100)</f>
        <v>40</v>
      </c>
      <c r="DN112">
        <f>((15/15)*100)</f>
        <v>100</v>
      </c>
      <c r="DP112">
        <f>((3/7)*100)</f>
        <v>42.857142857142854</v>
      </c>
      <c r="DQ112">
        <f>((0/7)*100)</f>
        <v>0</v>
      </c>
      <c r="DR112">
        <f>((1/7)*100)</f>
        <v>14.285714285714285</v>
      </c>
      <c r="DS112">
        <f>((3/8)*100)</f>
        <v>37.5</v>
      </c>
      <c r="DT112">
        <f>((0/8)*100)</f>
        <v>0</v>
      </c>
      <c r="DU112">
        <f>((0/8)*100)</f>
        <v>0</v>
      </c>
      <c r="DV112">
        <f>((0/8)*100)</f>
        <v>0</v>
      </c>
      <c r="DW112">
        <f>((0/8)*100)</f>
        <v>0</v>
      </c>
      <c r="DX112">
        <f>((8/8)*100)</f>
        <v>100</v>
      </c>
      <c r="DY112">
        <f>((1/9)*100)</f>
        <v>11.111111111111111</v>
      </c>
      <c r="DZ112">
        <f>((0/9)*100)</f>
        <v>0</v>
      </c>
      <c r="EA112">
        <f>((8/9)*100)</f>
        <v>88.888888888888886</v>
      </c>
    </row>
    <row r="113" spans="1:131" x14ac:dyDescent="0.25">
      <c r="A113">
        <v>135.39525800000001</v>
      </c>
      <c r="B113">
        <v>7.2678859999999998</v>
      </c>
      <c r="C113">
        <v>130.472632</v>
      </c>
      <c r="D113">
        <v>5.3320100000000004</v>
      </c>
      <c r="E113">
        <v>136.78628700000002</v>
      </c>
      <c r="F113">
        <v>7.9552579999999997</v>
      </c>
      <c r="G113">
        <v>136.34762800000001</v>
      </c>
      <c r="H113">
        <v>4.5549480000000004</v>
      </c>
      <c r="K113">
        <f>(18/200)</f>
        <v>0.09</v>
      </c>
      <c r="L113">
        <f>(18/200)</f>
        <v>0.09</v>
      </c>
      <c r="M113">
        <f>(15/200)</f>
        <v>7.4999999999999997E-2</v>
      </c>
      <c r="N113">
        <f>(16/200)</f>
        <v>0.08</v>
      </c>
      <c r="P113">
        <f>(8/200)</f>
        <v>0.04</v>
      </c>
      <c r="Q113">
        <f>(9/200)</f>
        <v>4.4999999999999998E-2</v>
      </c>
      <c r="R113">
        <f>(9/200)</f>
        <v>4.4999999999999998E-2</v>
      </c>
      <c r="S113">
        <f>(9/200)</f>
        <v>4.4999999999999998E-2</v>
      </c>
      <c r="U113">
        <f>0.09+0.04</f>
        <v>0.13</v>
      </c>
      <c r="V113">
        <f>0.09+0.045</f>
        <v>0.13500000000000001</v>
      </c>
      <c r="W113">
        <f>0.075+0.045</f>
        <v>0.12</v>
      </c>
      <c r="X113">
        <f>0.08+0.045</f>
        <v>0.125</v>
      </c>
      <c r="Z113">
        <f>SQRT((ABS($A$114-$A$113)^2+(ABS($B$114-$B$113)^2)))</f>
        <v>34.02266326485281</v>
      </c>
      <c r="AA113">
        <f>SQRT((ABS($C$114-$C$113)^2+(ABS($D$114-$D$113)^2)))</f>
        <v>34.288470607551574</v>
      </c>
      <c r="AB113">
        <f>SQRT((ABS($E$114-$E$113)^2+(ABS($F$114-$F$113)^2)))</f>
        <v>33.144209650692495</v>
      </c>
      <c r="AC113">
        <f>SQRT((ABS($G$114-$G$113)^2+(ABS($H$114-$H$113)^2)))</f>
        <v>33.940300406516265</v>
      </c>
      <c r="AJ113">
        <f>1/0.13</f>
        <v>7.6923076923076916</v>
      </c>
      <c r="AK113">
        <f>1/0.135</f>
        <v>7.4074074074074066</v>
      </c>
      <c r="AL113">
        <f>1/0.12</f>
        <v>8.3333333333333339</v>
      </c>
      <c r="AM113">
        <f>1/0.125</f>
        <v>8</v>
      </c>
      <c r="AO113">
        <f t="shared" si="49"/>
        <v>261.71279434502162</v>
      </c>
      <c r="AP113">
        <f t="shared" si="50"/>
        <v>253.98867116704866</v>
      </c>
      <c r="AQ113">
        <f t="shared" si="51"/>
        <v>276.20174708910412</v>
      </c>
      <c r="AR113">
        <f t="shared" si="52"/>
        <v>271.52240325213012</v>
      </c>
      <c r="AV113">
        <f>((0.09/0.13)*100)</f>
        <v>69.230769230769226</v>
      </c>
      <c r="AW113">
        <f>((0.09/0.135)*100)</f>
        <v>66.666666666666657</v>
      </c>
      <c r="AX113">
        <f>((0.075/0.12)*100)</f>
        <v>62.5</v>
      </c>
      <c r="AY113">
        <f>((0.08/0.125)*100)</f>
        <v>64</v>
      </c>
      <c r="BA113">
        <f>((0.04/0.13)*100)</f>
        <v>30.76923076923077</v>
      </c>
      <c r="BB113">
        <f>((0.045/0.135)*100)</f>
        <v>33.333333333333329</v>
      </c>
      <c r="BC113">
        <f>((0.045/0.12)*100)</f>
        <v>37.5</v>
      </c>
      <c r="BD113">
        <f>((0.045/0.125)*100)</f>
        <v>36</v>
      </c>
      <c r="BF113">
        <f>ABS($B$113-$D$113)</f>
        <v>1.9358759999999995</v>
      </c>
      <c r="BG113">
        <f>ABS($F$113-$H$113)</f>
        <v>3.4003099999999993</v>
      </c>
      <c r="BL113">
        <f>SQRT((ABS($A$113-$E$113)^2+(ABS($B$113-$F$113)^2)))</f>
        <v>1.5515933569157252</v>
      </c>
      <c r="BM113">
        <f>SQRT((ABS($C$113-$G$113)^2+(ABS($D$113-$H$113)^2)))</f>
        <v>5.926162616049286</v>
      </c>
      <c r="BO113">
        <f>SQRT((ABS($A$113-$G$113)^2+(ABS($B$113-$H$113)^2)))</f>
        <v>2.8752462866238084</v>
      </c>
      <c r="BP113">
        <f>SQRT((ABS($C$113-$E$113)^2+(ABS($D$113-$F$113)^2)))</f>
        <v>6.8369342199943048</v>
      </c>
      <c r="BU113">
        <v>18</v>
      </c>
      <c r="BV113">
        <v>14</v>
      </c>
      <c r="BW113">
        <v>9</v>
      </c>
      <c r="BX113">
        <v>9</v>
      </c>
      <c r="BY113">
        <v>18</v>
      </c>
      <c r="BZ113">
        <v>14</v>
      </c>
      <c r="CA113">
        <v>9</v>
      </c>
      <c r="CB113">
        <v>9</v>
      </c>
      <c r="CC113">
        <v>15</v>
      </c>
      <c r="CD113">
        <v>8</v>
      </c>
      <c r="CE113">
        <v>7</v>
      </c>
      <c r="CF113">
        <v>15</v>
      </c>
      <c r="CG113">
        <v>16</v>
      </c>
      <c r="CH113">
        <v>9</v>
      </c>
      <c r="CI113">
        <v>8</v>
      </c>
      <c r="CJ113">
        <v>15</v>
      </c>
      <c r="CL113">
        <v>8</v>
      </c>
      <c r="CM113">
        <v>4</v>
      </c>
      <c r="CN113">
        <v>0</v>
      </c>
      <c r="CO113">
        <v>0</v>
      </c>
      <c r="CP113">
        <v>9</v>
      </c>
      <c r="CQ113">
        <v>4</v>
      </c>
      <c r="CR113">
        <v>0</v>
      </c>
      <c r="CS113">
        <v>0</v>
      </c>
      <c r="CT113">
        <v>9</v>
      </c>
      <c r="CU113">
        <v>0</v>
      </c>
      <c r="CV113">
        <v>0</v>
      </c>
      <c r="CW113">
        <v>9</v>
      </c>
      <c r="CX113">
        <v>9</v>
      </c>
      <c r="CY113">
        <v>0</v>
      </c>
      <c r="CZ113">
        <v>0</v>
      </c>
      <c r="DA113">
        <v>9</v>
      </c>
      <c r="DC113">
        <f>((14/18)*100)</f>
        <v>77.777777777777786</v>
      </c>
      <c r="DD113">
        <f>((9/18)*100)</f>
        <v>50</v>
      </c>
      <c r="DE113">
        <f>((9/18)*100)</f>
        <v>50</v>
      </c>
      <c r="DF113">
        <f>((14/18)*100)</f>
        <v>77.777777777777786</v>
      </c>
      <c r="DG113">
        <f>((9/18)*100)</f>
        <v>50</v>
      </c>
      <c r="DH113">
        <f>((9/18)*100)</f>
        <v>50</v>
      </c>
      <c r="DI113">
        <f>((8/15)*100)</f>
        <v>53.333333333333336</v>
      </c>
      <c r="DJ113">
        <f>((7/15)*100)</f>
        <v>46.666666666666664</v>
      </c>
      <c r="DK113">
        <f>((15/15)*100)</f>
        <v>100</v>
      </c>
      <c r="DL113">
        <f>((9/16)*100)</f>
        <v>56.25</v>
      </c>
      <c r="DM113">
        <f>((8/16)*100)</f>
        <v>50</v>
      </c>
      <c r="DN113">
        <f>((15/16)*100)</f>
        <v>93.75</v>
      </c>
      <c r="DP113">
        <f>((4/8)*100)</f>
        <v>50</v>
      </c>
      <c r="DQ113">
        <f>((0/8)*100)</f>
        <v>0</v>
      </c>
      <c r="DR113">
        <f>((0/8)*100)</f>
        <v>0</v>
      </c>
      <c r="DS113">
        <f>((4/9)*100)</f>
        <v>44.444444444444443</v>
      </c>
      <c r="DT113">
        <f>((0/9)*100)</f>
        <v>0</v>
      </c>
      <c r="DU113">
        <f>((0/9)*100)</f>
        <v>0</v>
      </c>
      <c r="DV113">
        <f>((0/9)*100)</f>
        <v>0</v>
      </c>
      <c r="DW113">
        <f>((0/9)*100)</f>
        <v>0</v>
      </c>
      <c r="DX113">
        <f>((9/9)*100)</f>
        <v>100</v>
      </c>
      <c r="DY113">
        <f>((0/9)*100)</f>
        <v>0</v>
      </c>
      <c r="DZ113">
        <f>((0/9)*100)</f>
        <v>0</v>
      </c>
      <c r="EA113">
        <f>((9/9)*100)</f>
        <v>100</v>
      </c>
    </row>
    <row r="114" spans="1:131" x14ac:dyDescent="0.25">
      <c r="A114">
        <v>169.39494400000001</v>
      </c>
      <c r="B114">
        <v>8.5180729999999993</v>
      </c>
      <c r="C114">
        <v>164.72530499999999</v>
      </c>
      <c r="D114">
        <v>6.8984100000000002</v>
      </c>
      <c r="E114">
        <v>169.89683100000002</v>
      </c>
      <c r="F114">
        <v>9.4487469999999991</v>
      </c>
      <c r="G114">
        <v>170.254153</v>
      </c>
      <c r="H114">
        <v>6.0687360000000004</v>
      </c>
      <c r="K114">
        <f>(18/200)</f>
        <v>0.09</v>
      </c>
      <c r="L114">
        <f>(16/200)</f>
        <v>0.08</v>
      </c>
      <c r="M114">
        <f>(16/200)</f>
        <v>0.08</v>
      </c>
      <c r="N114">
        <f>(16/200)</f>
        <v>0.08</v>
      </c>
      <c r="P114">
        <f>(7/200)</f>
        <v>3.5000000000000003E-2</v>
      </c>
      <c r="Q114">
        <f>(8/200)</f>
        <v>0.04</v>
      </c>
      <c r="R114">
        <f>(9/200)</f>
        <v>4.4999999999999998E-2</v>
      </c>
      <c r="S114">
        <f>(8/200)</f>
        <v>0.04</v>
      </c>
      <c r="U114">
        <f>0.09+0.035</f>
        <v>0.125</v>
      </c>
      <c r="V114">
        <f>0.08+0.04</f>
        <v>0.12</v>
      </c>
      <c r="W114">
        <f>0.08+0.045</f>
        <v>0.125</v>
      </c>
      <c r="X114">
        <f>0.08+0.04</f>
        <v>0.12</v>
      </c>
      <c r="Z114">
        <f>SQRT((ABS($A$115-$A$114)^2+(ABS($B$115-$B$114)^2)))</f>
        <v>30.442470273965121</v>
      </c>
      <c r="AA114">
        <f>SQRT((ABS($C$115-$C$114)^2+(ABS($D$115-$D$114)^2)))</f>
        <v>29.468193241434069</v>
      </c>
      <c r="AB114">
        <f>SQRT((ABS($E$115-$E$114)^2+(ABS($F$115-$F$114)^2)))</f>
        <v>30.481100324318945</v>
      </c>
      <c r="AC114">
        <f>SQRT((ABS($G$115-$G$114)^2+(ABS($H$115-$H$114)^2)))</f>
        <v>30.173440869102688</v>
      </c>
      <c r="AJ114">
        <f>1/0.125</f>
        <v>8</v>
      </c>
      <c r="AK114">
        <f>1/0.12</f>
        <v>8.3333333333333339</v>
      </c>
      <c r="AL114">
        <f>1/0.125</f>
        <v>8</v>
      </c>
      <c r="AM114">
        <f>1/0.12</f>
        <v>8.3333333333333339</v>
      </c>
      <c r="AO114">
        <f t="shared" si="49"/>
        <v>243.53976219172097</v>
      </c>
      <c r="AP114">
        <f t="shared" si="50"/>
        <v>245.56827701195058</v>
      </c>
      <c r="AQ114">
        <f t="shared" si="51"/>
        <v>243.84880259455156</v>
      </c>
      <c r="AR114">
        <f t="shared" si="52"/>
        <v>251.44534057585574</v>
      </c>
      <c r="AV114">
        <f>((0.09/0.125)*100)</f>
        <v>72</v>
      </c>
      <c r="AW114">
        <f>((0.08/0.12)*100)</f>
        <v>66.666666666666671</v>
      </c>
      <c r="AX114">
        <f>((0.08/0.125)*100)</f>
        <v>64</v>
      </c>
      <c r="AY114">
        <f>((0.08/0.12)*100)</f>
        <v>66.666666666666671</v>
      </c>
      <c r="BA114">
        <f>((0.035/0.125)*100)</f>
        <v>28.000000000000004</v>
      </c>
      <c r="BB114">
        <f>((0.04/0.12)*100)</f>
        <v>33.333333333333336</v>
      </c>
      <c r="BC114">
        <f>((0.045/0.125)*100)</f>
        <v>36</v>
      </c>
      <c r="BD114">
        <f>((0.04/0.12)*100)</f>
        <v>33.333333333333336</v>
      </c>
      <c r="BF114">
        <f>ABS($B$114-$D$114)</f>
        <v>1.6196629999999992</v>
      </c>
      <c r="BG114">
        <f>ABS($F$114-$H$114)</f>
        <v>3.3800109999999988</v>
      </c>
      <c r="BL114">
        <f>SQRT((ABS($A$114-$E$114)^2+(ABS($B$114-$F$114)^2)))</f>
        <v>1.0573763072080868</v>
      </c>
      <c r="BM114">
        <f>SQRT((ABS($C$114-$G$114)^2+(ABS($D$114-$H$114)^2)))</f>
        <v>5.5907530041471265</v>
      </c>
      <c r="BO114">
        <f>SQRT((ABS($A$114-$G$114)^2+(ABS($B$114-$H$114)^2)))</f>
        <v>2.5956678996454809</v>
      </c>
      <c r="BP114">
        <f>SQRT((ABS($C$114-$E$114)^2+(ABS($D$114-$F$114)^2)))</f>
        <v>5.7661859129103084</v>
      </c>
      <c r="BU114">
        <v>18</v>
      </c>
      <c r="BV114">
        <v>13</v>
      </c>
      <c r="BW114">
        <v>9</v>
      </c>
      <c r="BX114">
        <v>10</v>
      </c>
      <c r="BY114">
        <v>16</v>
      </c>
      <c r="BZ114">
        <v>13</v>
      </c>
      <c r="CA114">
        <v>7</v>
      </c>
      <c r="CB114">
        <v>8</v>
      </c>
      <c r="CC114">
        <v>16</v>
      </c>
      <c r="CD114">
        <v>9</v>
      </c>
      <c r="CE114">
        <v>7</v>
      </c>
      <c r="CF114">
        <v>16</v>
      </c>
      <c r="CG114">
        <v>16</v>
      </c>
      <c r="CH114">
        <v>9</v>
      </c>
      <c r="CI114">
        <v>7</v>
      </c>
      <c r="CJ114">
        <v>16</v>
      </c>
      <c r="CL114">
        <v>7</v>
      </c>
      <c r="CM114">
        <v>4</v>
      </c>
      <c r="CN114">
        <v>0</v>
      </c>
      <c r="CO114">
        <v>0</v>
      </c>
      <c r="CP114">
        <v>8</v>
      </c>
      <c r="CQ114">
        <v>4</v>
      </c>
      <c r="CR114">
        <v>0</v>
      </c>
      <c r="CS114">
        <v>0</v>
      </c>
      <c r="CT114">
        <v>9</v>
      </c>
      <c r="CU114">
        <v>0</v>
      </c>
      <c r="CV114">
        <v>0</v>
      </c>
      <c r="CW114">
        <v>8</v>
      </c>
      <c r="CX114">
        <v>8</v>
      </c>
      <c r="CY114">
        <v>0</v>
      </c>
      <c r="CZ114">
        <v>0</v>
      </c>
      <c r="DA114">
        <v>8</v>
      </c>
      <c r="DC114">
        <f>((13/18)*100)</f>
        <v>72.222222222222214</v>
      </c>
      <c r="DD114">
        <f>((9/18)*100)</f>
        <v>50</v>
      </c>
      <c r="DE114">
        <f>((10/18)*100)</f>
        <v>55.555555555555557</v>
      </c>
      <c r="DF114">
        <f>((13/16)*100)</f>
        <v>81.25</v>
      </c>
      <c r="DG114">
        <f>((7/16)*100)</f>
        <v>43.75</v>
      </c>
      <c r="DH114">
        <f>((8/16)*100)</f>
        <v>50</v>
      </c>
      <c r="DI114">
        <f>((9/16)*100)</f>
        <v>56.25</v>
      </c>
      <c r="DJ114">
        <f>((7/16)*100)</f>
        <v>43.75</v>
      </c>
      <c r="DK114">
        <f>((16/16)*100)</f>
        <v>100</v>
      </c>
      <c r="DL114">
        <f>((9/16)*100)</f>
        <v>56.25</v>
      </c>
      <c r="DM114">
        <f>((7/16)*100)</f>
        <v>43.75</v>
      </c>
      <c r="DN114">
        <f>((16/16)*100)</f>
        <v>100</v>
      </c>
      <c r="DP114">
        <f>((4/7)*100)</f>
        <v>57.142857142857139</v>
      </c>
      <c r="DQ114">
        <f>((0/7)*100)</f>
        <v>0</v>
      </c>
      <c r="DR114">
        <f>((0/7)*100)</f>
        <v>0</v>
      </c>
      <c r="DS114">
        <f>((4/8)*100)</f>
        <v>50</v>
      </c>
      <c r="DT114">
        <f>((0/8)*100)</f>
        <v>0</v>
      </c>
      <c r="DU114">
        <f>((0/8)*100)</f>
        <v>0</v>
      </c>
      <c r="DV114">
        <f>((0/9)*100)</f>
        <v>0</v>
      </c>
      <c r="DW114">
        <f>((0/9)*100)</f>
        <v>0</v>
      </c>
      <c r="DX114">
        <f>((8/9)*100)</f>
        <v>88.888888888888886</v>
      </c>
      <c r="DY114">
        <f>((0/8)*100)</f>
        <v>0</v>
      </c>
      <c r="DZ114">
        <f>((0/8)*100)</f>
        <v>0</v>
      </c>
      <c r="EA114">
        <f>((8/8)*100)</f>
        <v>100</v>
      </c>
    </row>
    <row r="115" spans="1:131" x14ac:dyDescent="0.25">
      <c r="A115">
        <v>199.81896900000001</v>
      </c>
      <c r="B115">
        <v>7.4584979999999996</v>
      </c>
      <c r="C115">
        <v>194.175601</v>
      </c>
      <c r="D115">
        <v>5.8715320000000002</v>
      </c>
      <c r="E115">
        <v>200.34671700000001</v>
      </c>
      <c r="F115">
        <v>8.0696460000000005</v>
      </c>
      <c r="G115">
        <v>200.38925900000001</v>
      </c>
      <c r="H115">
        <v>4.5482360000000002</v>
      </c>
      <c r="K115">
        <f>(15/200)</f>
        <v>7.4999999999999997E-2</v>
      </c>
      <c r="L115">
        <f>(14/200)</f>
        <v>7.0000000000000007E-2</v>
      </c>
      <c r="M115">
        <f>(16/200)</f>
        <v>0.08</v>
      </c>
      <c r="N115">
        <f>(15/200)</f>
        <v>7.4999999999999997E-2</v>
      </c>
      <c r="P115">
        <f>(7/200)</f>
        <v>3.5000000000000003E-2</v>
      </c>
      <c r="Q115">
        <f>(9/200)</f>
        <v>4.4999999999999998E-2</v>
      </c>
      <c r="R115">
        <f>(9/200)</f>
        <v>4.4999999999999998E-2</v>
      </c>
      <c r="S115">
        <f>(9/200)</f>
        <v>4.4999999999999998E-2</v>
      </c>
      <c r="U115">
        <f>0.075+0.035</f>
        <v>0.11</v>
      </c>
      <c r="V115">
        <f>0.07+0.045</f>
        <v>0.115</v>
      </c>
      <c r="W115">
        <f>0.08+0.045</f>
        <v>0.125</v>
      </c>
      <c r="X115">
        <f>0.075+0.045</f>
        <v>0.12</v>
      </c>
      <c r="Z115">
        <f>SQRT((ABS($A$116-$A$115)^2+(ABS($B$116-$B$115)^2)))</f>
        <v>23.795448603806403</v>
      </c>
      <c r="AA115">
        <f>SQRT((ABS($C$116-$C$115)^2+(ABS($D$116-$D$115)^2)))</f>
        <v>25.114533827709916</v>
      </c>
      <c r="AB115">
        <f>SQRT((ABS($E$116-$E$115)^2+(ABS($F$116-$F$115)^2)))</f>
        <v>25.067756594132227</v>
      </c>
      <c r="AC115">
        <f>SQRT((ABS($G$116-$G$115)^2+(ABS($H$116-$H$115)^2)))</f>
        <v>24.557001514138669</v>
      </c>
      <c r="AJ115">
        <f>1/0.11</f>
        <v>9.0909090909090917</v>
      </c>
      <c r="AK115">
        <f>1/0.115</f>
        <v>8.695652173913043</v>
      </c>
      <c r="AL115">
        <f>1/0.125</f>
        <v>8</v>
      </c>
      <c r="AM115">
        <f>1/0.12</f>
        <v>8.3333333333333339</v>
      </c>
      <c r="AO115">
        <f t="shared" si="49"/>
        <v>216.32226003460366</v>
      </c>
      <c r="AP115">
        <f t="shared" si="50"/>
        <v>218.38725067573839</v>
      </c>
      <c r="AQ115">
        <f t="shared" si="51"/>
        <v>200.54205275305782</v>
      </c>
      <c r="AR115">
        <f t="shared" si="52"/>
        <v>204.64167928448893</v>
      </c>
      <c r="AV115">
        <f>((0.075/0.11)*100)</f>
        <v>68.181818181818173</v>
      </c>
      <c r="AW115">
        <f>((0.07/0.115)*100)</f>
        <v>60.869565217391312</v>
      </c>
      <c r="AX115">
        <f>((0.08/0.125)*100)</f>
        <v>64</v>
      </c>
      <c r="AY115">
        <f>((0.075/0.12)*100)</f>
        <v>62.5</v>
      </c>
      <c r="BA115">
        <f>((0.035/0.11)*100)</f>
        <v>31.818181818181824</v>
      </c>
      <c r="BB115">
        <f>((0.045/0.115)*100)</f>
        <v>39.130434782608688</v>
      </c>
      <c r="BC115">
        <f>((0.045/0.125)*100)</f>
        <v>36</v>
      </c>
      <c r="BD115">
        <f>((0.045/0.12)*100)</f>
        <v>37.5</v>
      </c>
      <c r="BF115">
        <f>ABS($B$115-$D$115)</f>
        <v>1.5869659999999994</v>
      </c>
      <c r="BG115">
        <f>ABS($F$115-$H$115)</f>
        <v>3.5214100000000004</v>
      </c>
      <c r="BL115">
        <f>SQRT((ABS($A$115-$E$115)^2+(ABS($B$115-$F$115)^2)))</f>
        <v>0.80747744823493606</v>
      </c>
      <c r="BM115">
        <f>SQRT((ABS($C$115-$G$115)^2+(ABS($D$115-$H$115)^2)))</f>
        <v>6.3530038599531888</v>
      </c>
      <c r="BO115">
        <f>SQRT((ABS($A$115-$G$115)^2+(ABS($B$115-$H$115)^2)))</f>
        <v>2.9656121784117349</v>
      </c>
      <c r="BP115">
        <f>SQRT((ABS($C$115-$E$115)^2+(ABS($D$115-$F$115)^2)))</f>
        <v>6.55090664278252</v>
      </c>
      <c r="BU115">
        <v>15</v>
      </c>
      <c r="BV115">
        <v>11</v>
      </c>
      <c r="BW115">
        <v>6</v>
      </c>
      <c r="BX115">
        <v>6</v>
      </c>
      <c r="BY115">
        <v>14</v>
      </c>
      <c r="BZ115">
        <v>11</v>
      </c>
      <c r="CA115">
        <v>5</v>
      </c>
      <c r="CB115">
        <v>5</v>
      </c>
      <c r="CC115">
        <v>16</v>
      </c>
      <c r="CD115">
        <v>7</v>
      </c>
      <c r="CE115">
        <v>7</v>
      </c>
      <c r="CF115">
        <v>15</v>
      </c>
      <c r="CG115">
        <v>15</v>
      </c>
      <c r="CH115">
        <v>6</v>
      </c>
      <c r="CI115">
        <v>6</v>
      </c>
      <c r="CJ115">
        <v>15</v>
      </c>
      <c r="CL115">
        <v>7</v>
      </c>
      <c r="CM115">
        <v>4</v>
      </c>
      <c r="CN115">
        <v>0</v>
      </c>
      <c r="CO115">
        <v>0</v>
      </c>
      <c r="CP115">
        <v>9</v>
      </c>
      <c r="CQ115">
        <v>4</v>
      </c>
      <c r="CR115">
        <v>0</v>
      </c>
      <c r="CS115">
        <v>0</v>
      </c>
      <c r="CT115">
        <v>9</v>
      </c>
      <c r="CU115">
        <v>0</v>
      </c>
      <c r="CV115">
        <v>0</v>
      </c>
      <c r="CW115">
        <v>9</v>
      </c>
      <c r="CX115">
        <v>9</v>
      </c>
      <c r="CY115">
        <v>0</v>
      </c>
      <c r="CZ115">
        <v>0</v>
      </c>
      <c r="DA115">
        <v>9</v>
      </c>
      <c r="DC115">
        <f>((11/15)*100)</f>
        <v>73.333333333333329</v>
      </c>
      <c r="DD115">
        <f>((6/15)*100)</f>
        <v>40</v>
      </c>
      <c r="DE115">
        <f>((6/15)*100)</f>
        <v>40</v>
      </c>
      <c r="DF115">
        <f>((11/14)*100)</f>
        <v>78.571428571428569</v>
      </c>
      <c r="DG115">
        <f>((5/14)*100)</f>
        <v>35.714285714285715</v>
      </c>
      <c r="DH115">
        <f>((5/14)*100)</f>
        <v>35.714285714285715</v>
      </c>
      <c r="DI115">
        <f>((7/16)*100)</f>
        <v>43.75</v>
      </c>
      <c r="DJ115">
        <f>((7/16)*100)</f>
        <v>43.75</v>
      </c>
      <c r="DK115">
        <f>((15/16)*100)</f>
        <v>93.75</v>
      </c>
      <c r="DL115">
        <f>((6/15)*100)</f>
        <v>40</v>
      </c>
      <c r="DM115">
        <f>((6/15)*100)</f>
        <v>40</v>
      </c>
      <c r="DN115">
        <f>((15/15)*100)</f>
        <v>100</v>
      </c>
      <c r="DP115">
        <f>((4/7)*100)</f>
        <v>57.142857142857139</v>
      </c>
      <c r="DQ115">
        <f>((0/7)*100)</f>
        <v>0</v>
      </c>
      <c r="DR115">
        <f>((0/7)*100)</f>
        <v>0</v>
      </c>
      <c r="DS115">
        <f>((4/9)*100)</f>
        <v>44.444444444444443</v>
      </c>
      <c r="DT115">
        <f>((0/9)*100)</f>
        <v>0</v>
      </c>
      <c r="DU115">
        <f>((0/9)*100)</f>
        <v>0</v>
      </c>
      <c r="DV115">
        <f>((0/9)*100)</f>
        <v>0</v>
      </c>
      <c r="DW115">
        <f>((0/9)*100)</f>
        <v>0</v>
      </c>
      <c r="DX115">
        <f>((9/9)*100)</f>
        <v>100</v>
      </c>
      <c r="DY115">
        <f>((0/9)*100)</f>
        <v>0</v>
      </c>
      <c r="DZ115">
        <f>((0/9)*100)</f>
        <v>0</v>
      </c>
      <c r="EA115">
        <f>((9/9)*100)</f>
        <v>100</v>
      </c>
    </row>
    <row r="116" spans="1:131" x14ac:dyDescent="0.25">
      <c r="A116">
        <v>223.59015500000001</v>
      </c>
      <c r="B116">
        <v>8.5327839999999995</v>
      </c>
      <c r="C116">
        <v>219.28360900000001</v>
      </c>
      <c r="D116">
        <v>6.4440210000000002</v>
      </c>
      <c r="E116">
        <v>225.39366100000001</v>
      </c>
      <c r="F116">
        <v>9.0909279999999999</v>
      </c>
      <c r="G116">
        <v>224.91731999999999</v>
      </c>
      <c r="H116">
        <v>5.7401030000000004</v>
      </c>
      <c r="K116">
        <f>(14/200)</f>
        <v>7.0000000000000007E-2</v>
      </c>
      <c r="L116">
        <f>(13/200)</f>
        <v>6.5000000000000002E-2</v>
      </c>
      <c r="P116">
        <f>(9/200)</f>
        <v>4.4999999999999998E-2</v>
      </c>
      <c r="Q116">
        <f>(9/200)</f>
        <v>4.4999999999999998E-2</v>
      </c>
      <c r="R116">
        <f>(11/200)</f>
        <v>5.5E-2</v>
      </c>
      <c r="S116">
        <f>(12/200)</f>
        <v>0.06</v>
      </c>
      <c r="U116">
        <f>0.07+0.045</f>
        <v>0.115</v>
      </c>
      <c r="V116">
        <f>0.065+0.045</f>
        <v>0.11</v>
      </c>
      <c r="Z116">
        <f>SQRT((ABS($A$117-$A$116)^2+(ABS($B$117-$B$116)^2)))</f>
        <v>20.531807419923268</v>
      </c>
      <c r="AA116">
        <f>SQRT((ABS($C$117-$C$116)^2+(ABS($D$117-$D$116)^2)))</f>
        <v>20.938209333925855</v>
      </c>
      <c r="AJ116">
        <f>1/0.115</f>
        <v>8.695652173913043</v>
      </c>
      <c r="AK116">
        <f>1/0.11</f>
        <v>9.0909090909090917</v>
      </c>
      <c r="AO116">
        <f t="shared" si="49"/>
        <v>178.53745582541973</v>
      </c>
      <c r="AP116">
        <f t="shared" si="50"/>
        <v>190.34735758114414</v>
      </c>
      <c r="AV116">
        <f>((0.07/0.115)*100)</f>
        <v>60.869565217391312</v>
      </c>
      <c r="AW116">
        <f>((0.065/0.11)*100)</f>
        <v>59.090909090909093</v>
      </c>
      <c r="BA116">
        <f>((0.045/0.115)*100)</f>
        <v>39.130434782608688</v>
      </c>
      <c r="BB116">
        <f>((0.045/0.11)*100)</f>
        <v>40.909090909090907</v>
      </c>
      <c r="BF116">
        <f>ABS($B$116-$D$116)</f>
        <v>2.0887629999999993</v>
      </c>
      <c r="BG116">
        <f>ABS($F$116-$H$116)</f>
        <v>3.3508249999999995</v>
      </c>
      <c r="BI116">
        <v>2.6204855</v>
      </c>
      <c r="BJ116">
        <v>2.6279879999999998</v>
      </c>
      <c r="BL116">
        <f>SQRT((ABS($A$116-$E$116)^2+(ABS($B$116-$F$116)^2)))</f>
        <v>1.887897936005015</v>
      </c>
      <c r="BM116">
        <f>SQRT((ABS($C$116-$G$116)^2+(ABS($D$116-$H$116)^2)))</f>
        <v>5.6775170789919018</v>
      </c>
      <c r="BO116">
        <f>SQRT((ABS($A$116-$G$116)^2+(ABS($B$116-$H$116)^2)))</f>
        <v>3.091995165744271</v>
      </c>
      <c r="BP116">
        <f>SQRT((ABS($C$116-$E$116)^2+(ABS($D$116-$F$116)^2)))</f>
        <v>6.6587425321417069</v>
      </c>
      <c r="BU116">
        <v>14</v>
      </c>
      <c r="BV116">
        <v>9</v>
      </c>
      <c r="BW116">
        <v>3</v>
      </c>
      <c r="BX116">
        <v>2</v>
      </c>
      <c r="BY116">
        <v>13</v>
      </c>
      <c r="BZ116">
        <v>9</v>
      </c>
      <c r="CA116">
        <v>5</v>
      </c>
      <c r="CB116">
        <v>4</v>
      </c>
      <c r="CL116">
        <v>9</v>
      </c>
      <c r="CM116">
        <v>5</v>
      </c>
      <c r="CN116">
        <v>0</v>
      </c>
      <c r="CO116">
        <v>0</v>
      </c>
      <c r="CP116">
        <v>9</v>
      </c>
      <c r="CQ116">
        <v>5</v>
      </c>
      <c r="CR116">
        <v>0</v>
      </c>
      <c r="CS116">
        <v>0</v>
      </c>
      <c r="CT116">
        <v>11</v>
      </c>
      <c r="CU116">
        <v>0</v>
      </c>
      <c r="CV116">
        <v>3</v>
      </c>
      <c r="CW116">
        <v>11</v>
      </c>
      <c r="CX116">
        <v>12</v>
      </c>
      <c r="CY116">
        <v>0</v>
      </c>
      <c r="CZ116">
        <v>3</v>
      </c>
      <c r="DA116">
        <v>11</v>
      </c>
      <c r="DC116">
        <f>((9/14)*100)</f>
        <v>64.285714285714292</v>
      </c>
      <c r="DD116">
        <f>((3/14)*100)</f>
        <v>21.428571428571427</v>
      </c>
      <c r="DE116">
        <f>((2/14)*100)</f>
        <v>14.285714285714285</v>
      </c>
      <c r="DF116">
        <f>((9/13)*100)</f>
        <v>69.230769230769226</v>
      </c>
      <c r="DG116">
        <f>((5/13)*100)</f>
        <v>38.461538461538467</v>
      </c>
      <c r="DH116">
        <f>((4/13)*100)</f>
        <v>30.76923076923077</v>
      </c>
      <c r="DP116">
        <f>((5/9)*100)</f>
        <v>55.555555555555557</v>
      </c>
      <c r="DQ116">
        <f>((0/9)*100)</f>
        <v>0</v>
      </c>
      <c r="DR116">
        <f>((0/9)*100)</f>
        <v>0</v>
      </c>
      <c r="DS116">
        <f>((5/9)*100)</f>
        <v>55.555555555555557</v>
      </c>
      <c r="DT116">
        <f>((0/9)*100)</f>
        <v>0</v>
      </c>
      <c r="DU116">
        <f>((0/9)*100)</f>
        <v>0</v>
      </c>
      <c r="DV116">
        <f>((0/11)*100)</f>
        <v>0</v>
      </c>
      <c r="DW116">
        <f>((3/11)*100)</f>
        <v>27.27272727272727</v>
      </c>
      <c r="DX116">
        <f>((11/11)*100)</f>
        <v>100</v>
      </c>
      <c r="DY116">
        <f>((0/12)*100)</f>
        <v>0</v>
      </c>
      <c r="DZ116">
        <f>((3/12)*100)</f>
        <v>25</v>
      </c>
      <c r="EA116">
        <f>((11/12)*100)</f>
        <v>91.666666666666657</v>
      </c>
    </row>
    <row r="117" spans="1:131" x14ac:dyDescent="0.25">
      <c r="A117">
        <v>244.08443399999999</v>
      </c>
      <c r="B117">
        <v>9.7736079999999994</v>
      </c>
      <c r="C117">
        <v>240.20706300000001</v>
      </c>
      <c r="D117">
        <v>7.2299490000000004</v>
      </c>
      <c r="Q117">
        <f>(12/200)</f>
        <v>0.06</v>
      </c>
      <c r="BF117">
        <f>ABS($B$117-$D$117)</f>
        <v>2.543658999999999</v>
      </c>
      <c r="CP117">
        <v>12</v>
      </c>
      <c r="CQ117">
        <v>7</v>
      </c>
      <c r="CR117">
        <v>3</v>
      </c>
      <c r="CS117">
        <v>3</v>
      </c>
      <c r="DS117">
        <f>((7/12)*100)</f>
        <v>58.333333333333336</v>
      </c>
      <c r="DT117">
        <f>((3/12)*100)</f>
        <v>25</v>
      </c>
      <c r="DU117">
        <f>((3/12)*100)</f>
        <v>25</v>
      </c>
    </row>
    <row r="118" spans="1:131" x14ac:dyDescent="0.25">
      <c r="A118" t="s">
        <v>22</v>
      </c>
      <c r="B118" t="s">
        <v>22</v>
      </c>
      <c r="C118" t="s">
        <v>22</v>
      </c>
      <c r="D118" t="s">
        <v>22</v>
      </c>
      <c r="E118" t="s">
        <v>22</v>
      </c>
      <c r="F118" t="s">
        <v>22</v>
      </c>
      <c r="G118" t="s">
        <v>22</v>
      </c>
      <c r="H118" t="s">
        <v>22</v>
      </c>
    </row>
    <row r="119" spans="1:131" x14ac:dyDescent="0.25">
      <c r="A119">
        <v>245.11051499999999</v>
      </c>
      <c r="B119">
        <v>5.9871129999999999</v>
      </c>
      <c r="C119">
        <v>226.006753</v>
      </c>
      <c r="D119">
        <v>8.4510310000000004</v>
      </c>
      <c r="E119">
        <v>246.22665000000001</v>
      </c>
      <c r="F119">
        <v>4.8547940000000001</v>
      </c>
      <c r="G119">
        <v>249.45577600000001</v>
      </c>
      <c r="H119">
        <v>8.4545879999999993</v>
      </c>
      <c r="K119">
        <f>(17/200)</f>
        <v>8.5000000000000006E-2</v>
      </c>
      <c r="L119">
        <f>(15/200)</f>
        <v>7.4999999999999997E-2</v>
      </c>
      <c r="M119">
        <f>(12/200)</f>
        <v>0.06</v>
      </c>
      <c r="N119">
        <f>(16/200)</f>
        <v>0.08</v>
      </c>
      <c r="P119">
        <f>(11/200)</f>
        <v>5.5E-2</v>
      </c>
      <c r="Q119">
        <f>(10/200)</f>
        <v>0.05</v>
      </c>
      <c r="R119">
        <f>(10/200)</f>
        <v>0.05</v>
      </c>
      <c r="S119">
        <f>(10/200)</f>
        <v>0.05</v>
      </c>
      <c r="U119">
        <f>0.085+0.055</f>
        <v>0.14000000000000001</v>
      </c>
      <c r="V119">
        <f>0.075+0.05</f>
        <v>0.125</v>
      </c>
      <c r="W119">
        <f>0.06+0.05</f>
        <v>0.11</v>
      </c>
      <c r="X119">
        <f>0.08+0.05</f>
        <v>0.13</v>
      </c>
      <c r="Z119">
        <f>SQRT((ABS($A$120-$A$119)^2+(ABS($B$120-$B$119)^2)))</f>
        <v>24.544888461106215</v>
      </c>
      <c r="AA119">
        <f>SQRT((ABS($C$120-$C$119)^2+(ABS($D$120-$D$119)^2)))</f>
        <v>25.346210611503746</v>
      </c>
      <c r="AB119">
        <f>SQRT((ABS($E$120-$E$119)^2+(ABS($F$120-$F$119)^2)))</f>
        <v>24.307517885122632</v>
      </c>
      <c r="AC119">
        <f>SQRT((ABS($G$120-$G$119)^2+(ABS($H$120-$H$119)^2)))</f>
        <v>27.067824377985211</v>
      </c>
      <c r="AJ119">
        <f>1/0.14</f>
        <v>7.1428571428571423</v>
      </c>
      <c r="AK119">
        <f>1/0.125</f>
        <v>8</v>
      </c>
      <c r="AL119">
        <f>1/0.11</f>
        <v>9.0909090909090917</v>
      </c>
      <c r="AM119">
        <f>1/0.13</f>
        <v>7.6923076923076916</v>
      </c>
      <c r="AO119">
        <f t="shared" ref="AO119:AO126" si="53">$Z119/$U119</f>
        <v>175.32063186504436</v>
      </c>
      <c r="AP119">
        <f t="shared" ref="AP119:AP125" si="54">$AA119/$V119</f>
        <v>202.76968489202997</v>
      </c>
      <c r="AQ119">
        <f t="shared" ref="AQ119:AQ125" si="55">$AB119/$W119</f>
        <v>220.97743531929666</v>
      </c>
      <c r="AR119">
        <f t="shared" ref="AR119:AR125" si="56">$AC119/$X119</f>
        <v>208.21403367680932</v>
      </c>
      <c r="AV119">
        <f>((0.085/0.14)*100)</f>
        <v>60.714285714285708</v>
      </c>
      <c r="AW119">
        <f>((0.075/0.125)*100)</f>
        <v>60</v>
      </c>
      <c r="AX119">
        <f>((0.06/0.11)*100)</f>
        <v>54.54545454545454</v>
      </c>
      <c r="AY119">
        <f>((0.08/0.13)*100)</f>
        <v>61.53846153846154</v>
      </c>
      <c r="BA119">
        <f>((0.055/0.14)*100)</f>
        <v>39.285714285714285</v>
      </c>
      <c r="BB119">
        <f>((0.05/0.125)*100)</f>
        <v>40</v>
      </c>
      <c r="BC119">
        <f>((0.05/0.11)*100)</f>
        <v>45.45454545454546</v>
      </c>
      <c r="BD119">
        <f>((0.05/0.13)*100)</f>
        <v>38.461538461538467</v>
      </c>
      <c r="BF119">
        <f>ABS($B$119-$D$119)</f>
        <v>2.4639180000000005</v>
      </c>
      <c r="BG119">
        <f>ABS($F$119-$H$119)</f>
        <v>3.5997939999999993</v>
      </c>
      <c r="BL119">
        <f>SQRT((ABS($A$119-$E$119)^2+(ABS($B$119-$F$119)^2)))</f>
        <v>1.5899382554005144</v>
      </c>
      <c r="BM119">
        <f>SQRT((ABS($C$119-$G$120)^2+(ABS($D$119-$H$120)^2)))</f>
        <v>3.6734146751800258</v>
      </c>
      <c r="BO119">
        <f>SQRT((ABS($A$119-$G$119)^2+(ABS($B$119-$H$119)^2)))</f>
        <v>4.9969716863062361</v>
      </c>
      <c r="BP119">
        <f>SQRT((ABS($C$119-$E$120)^2+(ABS($D$119-$F$120)^2)))</f>
        <v>4.9469317113396762</v>
      </c>
      <c r="BU119">
        <v>17</v>
      </c>
      <c r="BV119">
        <v>10</v>
      </c>
      <c r="BW119">
        <v>7</v>
      </c>
      <c r="BX119">
        <v>10</v>
      </c>
      <c r="BY119">
        <v>15</v>
      </c>
      <c r="BZ119">
        <v>11</v>
      </c>
      <c r="CA119">
        <v>5</v>
      </c>
      <c r="CB119">
        <v>7</v>
      </c>
      <c r="CC119">
        <v>12</v>
      </c>
      <c r="CD119">
        <v>7</v>
      </c>
      <c r="CE119">
        <v>2</v>
      </c>
      <c r="CF119">
        <v>12</v>
      </c>
      <c r="CG119">
        <v>16</v>
      </c>
      <c r="CH119">
        <v>10</v>
      </c>
      <c r="CI119">
        <v>6</v>
      </c>
      <c r="CJ119">
        <v>12</v>
      </c>
      <c r="CL119">
        <v>11</v>
      </c>
      <c r="CM119">
        <v>0</v>
      </c>
      <c r="CN119">
        <v>0</v>
      </c>
      <c r="CO119">
        <v>3</v>
      </c>
      <c r="CP119">
        <v>10</v>
      </c>
      <c r="CQ119">
        <v>3</v>
      </c>
      <c r="CR119">
        <v>0</v>
      </c>
      <c r="CS119">
        <v>0</v>
      </c>
      <c r="CT119">
        <v>10</v>
      </c>
      <c r="CU119">
        <v>0</v>
      </c>
      <c r="CV119">
        <v>0</v>
      </c>
      <c r="CW119">
        <v>7</v>
      </c>
      <c r="CX119">
        <v>10</v>
      </c>
      <c r="CY119">
        <v>3</v>
      </c>
      <c r="CZ119">
        <v>0</v>
      </c>
      <c r="DA119">
        <v>7</v>
      </c>
      <c r="DC119">
        <f>((10/17)*100)</f>
        <v>58.82352941176471</v>
      </c>
      <c r="DD119">
        <f>((7/17)*100)</f>
        <v>41.17647058823529</v>
      </c>
      <c r="DE119">
        <f>((10/17)*100)</f>
        <v>58.82352941176471</v>
      </c>
      <c r="DF119">
        <f>((11/15)*100)</f>
        <v>73.333333333333329</v>
      </c>
      <c r="DG119">
        <f>((5/15)*100)</f>
        <v>33.333333333333329</v>
      </c>
      <c r="DH119">
        <f>((7/15)*100)</f>
        <v>46.666666666666664</v>
      </c>
      <c r="DI119">
        <f>((7/12)*100)</f>
        <v>58.333333333333336</v>
      </c>
      <c r="DJ119">
        <f>((2/12)*100)</f>
        <v>16.666666666666664</v>
      </c>
      <c r="DK119">
        <f>((12/12)*100)</f>
        <v>100</v>
      </c>
      <c r="DL119">
        <f>((10/16)*100)</f>
        <v>62.5</v>
      </c>
      <c r="DM119">
        <f>((6/16)*100)</f>
        <v>37.5</v>
      </c>
      <c r="DN119">
        <f>((12/16)*100)</f>
        <v>75</v>
      </c>
      <c r="DP119">
        <f>((0/11)*100)</f>
        <v>0</v>
      </c>
      <c r="DQ119">
        <f>((0/11)*100)</f>
        <v>0</v>
      </c>
      <c r="DR119">
        <f>((3/11)*100)</f>
        <v>27.27272727272727</v>
      </c>
      <c r="DS119">
        <f>((3/10)*100)</f>
        <v>30</v>
      </c>
      <c r="DT119">
        <f>((0/10)*100)</f>
        <v>0</v>
      </c>
      <c r="DU119">
        <f>((0/10)*100)</f>
        <v>0</v>
      </c>
      <c r="DV119">
        <f>((0/10)*100)</f>
        <v>0</v>
      </c>
      <c r="DW119">
        <f>((0/10)*100)</f>
        <v>0</v>
      </c>
      <c r="DX119">
        <f>((7/10)*100)</f>
        <v>70</v>
      </c>
      <c r="DY119">
        <f>((3/10)*100)</f>
        <v>30</v>
      </c>
      <c r="DZ119">
        <f>((0/10)*100)</f>
        <v>0</v>
      </c>
      <c r="EA119">
        <f>((7/10)*100)</f>
        <v>70</v>
      </c>
    </row>
    <row r="120" spans="1:131" x14ac:dyDescent="0.25">
      <c r="A120">
        <v>220.56742299999999</v>
      </c>
      <c r="B120">
        <v>6.2840720000000001</v>
      </c>
      <c r="C120">
        <v>200.702865</v>
      </c>
      <c r="D120">
        <v>6.9869120000000002</v>
      </c>
      <c r="E120">
        <v>221.93200999999999</v>
      </c>
      <c r="F120">
        <v>5.6459279999999996</v>
      </c>
      <c r="G120">
        <v>222.39634100000001</v>
      </c>
      <c r="H120">
        <v>9.1284530000000004</v>
      </c>
      <c r="K120">
        <f>(14/200)</f>
        <v>7.0000000000000007E-2</v>
      </c>
      <c r="L120">
        <f>(15/200)</f>
        <v>7.4999999999999997E-2</v>
      </c>
      <c r="M120">
        <f>(13/200)</f>
        <v>6.5000000000000002E-2</v>
      </c>
      <c r="N120">
        <f>(15/200)</f>
        <v>7.4999999999999997E-2</v>
      </c>
      <c r="P120">
        <f>(7/200)</f>
        <v>3.5000000000000003E-2</v>
      </c>
      <c r="Q120">
        <f>(8/200)</f>
        <v>0.04</v>
      </c>
      <c r="R120">
        <f>(10/200)</f>
        <v>0.05</v>
      </c>
      <c r="S120">
        <f>(8/200)</f>
        <v>0.04</v>
      </c>
      <c r="U120">
        <f>0.07+0.035</f>
        <v>0.10500000000000001</v>
      </c>
      <c r="V120">
        <f>0.075+0.04</f>
        <v>0.11499999999999999</v>
      </c>
      <c r="W120">
        <f>0.065+0.05</f>
        <v>0.115</v>
      </c>
      <c r="X120">
        <f>0.075+0.04</f>
        <v>0.11499999999999999</v>
      </c>
      <c r="Z120">
        <f>SQRT((ABS($A$121-$A$120)^2+(ABS($B$121-$B$120)^2)))</f>
        <v>23.760403244811847</v>
      </c>
      <c r="AA120">
        <f>SQRT((ABS($C$121-$C$120)^2+(ABS($D$121-$D$120)^2)))</f>
        <v>27.843282114330488</v>
      </c>
      <c r="AB120">
        <f>SQRT((ABS($E$121-$E$120)^2+(ABS($F$121-$F$120)^2)))</f>
        <v>23.7729241565089</v>
      </c>
      <c r="AC120">
        <f>SQRT((ABS($G$121-$G$120)^2+(ABS($H$121-$H$120)^2)))</f>
        <v>25.357516601712518</v>
      </c>
      <c r="AJ120">
        <f>1/0.105</f>
        <v>9.5238095238095237</v>
      </c>
      <c r="AK120">
        <f>1/0.115</f>
        <v>8.695652173913043</v>
      </c>
      <c r="AL120">
        <f>1/0.115</f>
        <v>8.695652173913043</v>
      </c>
      <c r="AM120">
        <f>1/0.115</f>
        <v>8.695652173913043</v>
      </c>
      <c r="AO120">
        <f t="shared" si="53"/>
        <v>226.28955471249375</v>
      </c>
      <c r="AP120">
        <f t="shared" si="54"/>
        <v>242.11549664635209</v>
      </c>
      <c r="AQ120">
        <f t="shared" si="55"/>
        <v>206.7210796218165</v>
      </c>
      <c r="AR120">
        <f t="shared" si="56"/>
        <v>220.50014436271758</v>
      </c>
      <c r="AV120">
        <f>((0.07/0.105)*100)</f>
        <v>66.666666666666671</v>
      </c>
      <c r="AW120">
        <f>((0.075/0.115)*100)</f>
        <v>65.217391304347814</v>
      </c>
      <c r="AX120">
        <f>((0.065/0.115)*100)</f>
        <v>56.521739130434781</v>
      </c>
      <c r="AY120">
        <f>((0.075/0.115)*100)</f>
        <v>65.217391304347814</v>
      </c>
      <c r="BA120">
        <f>((0.035/0.105)*100)</f>
        <v>33.333333333333336</v>
      </c>
      <c r="BB120">
        <f>((0.04/0.115)*100)</f>
        <v>34.782608695652172</v>
      </c>
      <c r="BC120">
        <f>((0.05/0.115)*100)</f>
        <v>43.478260869565219</v>
      </c>
      <c r="BD120">
        <f>((0.04/0.115)*100)</f>
        <v>34.782608695652172</v>
      </c>
      <c r="BF120">
        <f>ABS($B$120-$D$120)</f>
        <v>0.70284000000000013</v>
      </c>
      <c r="BG120">
        <f>ABS($F$120-$H$120)</f>
        <v>3.4825250000000008</v>
      </c>
      <c r="BL120">
        <f>SQRT((ABS($A$120-$E$120)^2+(ABS($B$120-$F$120)^2)))</f>
        <v>1.506428041860945</v>
      </c>
      <c r="BM120">
        <f>SQRT((ABS($C$120-$G$121)^2+(ABS($D$120-$H$121)^2)))</f>
        <v>3.7501587389725399</v>
      </c>
      <c r="BO120">
        <f>SQRT((ABS($A$120-$G$120)^2+(ABS($B$120-$H$120)^2)))</f>
        <v>3.3816333810578962</v>
      </c>
      <c r="BP120">
        <f>SQRT((ABS($C$120-$E$121)^2+(ABS($D$120-$F$121)^2)))</f>
        <v>3.7411774701462637</v>
      </c>
      <c r="BU120">
        <v>14</v>
      </c>
      <c r="BV120">
        <v>11</v>
      </c>
      <c r="BW120">
        <v>6</v>
      </c>
      <c r="BX120">
        <v>7</v>
      </c>
      <c r="BY120">
        <v>15</v>
      </c>
      <c r="BZ120">
        <v>12</v>
      </c>
      <c r="CA120">
        <v>6</v>
      </c>
      <c r="CB120">
        <v>6</v>
      </c>
      <c r="CC120">
        <v>13</v>
      </c>
      <c r="CD120">
        <v>6</v>
      </c>
      <c r="CE120">
        <v>5</v>
      </c>
      <c r="CF120">
        <v>13</v>
      </c>
      <c r="CG120">
        <v>15</v>
      </c>
      <c r="CH120">
        <v>7</v>
      </c>
      <c r="CI120">
        <v>7</v>
      </c>
      <c r="CJ120">
        <v>13</v>
      </c>
      <c r="CL120">
        <v>7</v>
      </c>
      <c r="CM120">
        <v>3</v>
      </c>
      <c r="CN120">
        <v>2</v>
      </c>
      <c r="CO120">
        <v>1</v>
      </c>
      <c r="CP120">
        <v>8</v>
      </c>
      <c r="CQ120">
        <v>5</v>
      </c>
      <c r="CR120">
        <v>0</v>
      </c>
      <c r="CS120">
        <v>0</v>
      </c>
      <c r="CT120">
        <v>10</v>
      </c>
      <c r="CU120">
        <v>2</v>
      </c>
      <c r="CV120">
        <v>0</v>
      </c>
      <c r="CW120">
        <v>8</v>
      </c>
      <c r="CX120">
        <v>8</v>
      </c>
      <c r="CY120">
        <v>1</v>
      </c>
      <c r="CZ120">
        <v>0</v>
      </c>
      <c r="DA120">
        <v>8</v>
      </c>
      <c r="DC120">
        <f>((11/14)*100)</f>
        <v>78.571428571428569</v>
      </c>
      <c r="DD120">
        <f>((6/14)*100)</f>
        <v>42.857142857142854</v>
      </c>
      <c r="DE120">
        <f>((7/14)*100)</f>
        <v>50</v>
      </c>
      <c r="DF120">
        <f>((12/15)*100)</f>
        <v>80</v>
      </c>
      <c r="DG120">
        <f>((6/15)*100)</f>
        <v>40</v>
      </c>
      <c r="DH120">
        <f>((6/15)*100)</f>
        <v>40</v>
      </c>
      <c r="DI120">
        <f>((6/13)*100)</f>
        <v>46.153846153846153</v>
      </c>
      <c r="DJ120">
        <f>((5/13)*100)</f>
        <v>38.461538461538467</v>
      </c>
      <c r="DK120">
        <f>((13/13)*100)</f>
        <v>100</v>
      </c>
      <c r="DL120">
        <f>((7/15)*100)</f>
        <v>46.666666666666664</v>
      </c>
      <c r="DM120">
        <f>((7/15)*100)</f>
        <v>46.666666666666664</v>
      </c>
      <c r="DN120">
        <f>((13/15)*100)</f>
        <v>86.666666666666671</v>
      </c>
      <c r="DP120">
        <f>((3/7)*100)</f>
        <v>42.857142857142854</v>
      </c>
      <c r="DQ120">
        <f>((2/7)*100)</f>
        <v>28.571428571428569</v>
      </c>
      <c r="DR120">
        <f>((1/7)*100)</f>
        <v>14.285714285714285</v>
      </c>
      <c r="DS120">
        <f>((5/8)*100)</f>
        <v>62.5</v>
      </c>
      <c r="DT120">
        <f>((0/8)*100)</f>
        <v>0</v>
      </c>
      <c r="DU120">
        <f>((0/8)*100)</f>
        <v>0</v>
      </c>
      <c r="DV120">
        <f>((2/10)*100)</f>
        <v>20</v>
      </c>
      <c r="DW120">
        <f>((0/10)*100)</f>
        <v>0</v>
      </c>
      <c r="DX120">
        <f>((8/10)*100)</f>
        <v>80</v>
      </c>
      <c r="DY120">
        <f>((1/8)*100)</f>
        <v>12.5</v>
      </c>
      <c r="DZ120">
        <f>((0/8)*100)</f>
        <v>0</v>
      </c>
      <c r="EA120">
        <f>((8/8)*100)</f>
        <v>100</v>
      </c>
    </row>
    <row r="121" spans="1:131" x14ac:dyDescent="0.25">
      <c r="A121">
        <v>196.85631899999998</v>
      </c>
      <c r="B121">
        <v>4.7542650000000002</v>
      </c>
      <c r="C121">
        <v>172.865295</v>
      </c>
      <c r="D121">
        <v>6.4229479999999999</v>
      </c>
      <c r="E121">
        <v>198.202876</v>
      </c>
      <c r="F121">
        <v>4.203665</v>
      </c>
      <c r="G121">
        <v>197.06811099999999</v>
      </c>
      <c r="H121">
        <v>7.910088</v>
      </c>
      <c r="K121">
        <f>(17/200)</f>
        <v>8.5000000000000006E-2</v>
      </c>
      <c r="L121">
        <f>(17/200)</f>
        <v>8.5000000000000006E-2</v>
      </c>
      <c r="M121">
        <f>(15/200)</f>
        <v>7.4999999999999997E-2</v>
      </c>
      <c r="N121">
        <f>(14/200)</f>
        <v>7.0000000000000007E-2</v>
      </c>
      <c r="P121">
        <f>(8/200)</f>
        <v>0.04</v>
      </c>
      <c r="Q121">
        <f>(8/200)</f>
        <v>0.04</v>
      </c>
      <c r="R121">
        <f>(9/200)</f>
        <v>4.4999999999999998E-2</v>
      </c>
      <c r="S121">
        <f>(9/200)</f>
        <v>4.4999999999999998E-2</v>
      </c>
      <c r="U121">
        <f>0.085+0.04</f>
        <v>0.125</v>
      </c>
      <c r="V121">
        <f>0.085+0.04</f>
        <v>0.125</v>
      </c>
      <c r="W121">
        <f>0.075+0.045</f>
        <v>0.12</v>
      </c>
      <c r="X121">
        <f>0.07+0.045</f>
        <v>0.115</v>
      </c>
      <c r="Z121">
        <f>SQRT((ABS($A$122-$A$121)^2+(ABS($B$122-$B$121)^2)))</f>
        <v>29.354072614144698</v>
      </c>
      <c r="AA121">
        <f>SQRT((ABS($C$122-$C$121)^2+(ABS($D$122-$D$121)^2)))</f>
        <v>36.358990292552633</v>
      </c>
      <c r="AB121">
        <f>SQRT((ABS($E$122-$E$121)^2+(ABS($F$122-$F$121)^2)))</f>
        <v>29.900723606837524</v>
      </c>
      <c r="AC121">
        <f>SQRT((ABS($G$122-$G$121)^2+(ABS($H$122-$H$121)^2)))</f>
        <v>29.557225994086632</v>
      </c>
      <c r="AJ121">
        <f>1/0.125</f>
        <v>8</v>
      </c>
      <c r="AK121">
        <f>1/0.125</f>
        <v>8</v>
      </c>
      <c r="AL121">
        <f>1/0.12</f>
        <v>8.3333333333333339</v>
      </c>
      <c r="AM121">
        <f>1/0.115</f>
        <v>8.695652173913043</v>
      </c>
      <c r="AO121">
        <f t="shared" si="53"/>
        <v>234.83258091315759</v>
      </c>
      <c r="AP121">
        <f t="shared" si="54"/>
        <v>290.87192234042107</v>
      </c>
      <c r="AQ121">
        <f t="shared" si="55"/>
        <v>249.17269672364603</v>
      </c>
      <c r="AR121">
        <f t="shared" si="56"/>
        <v>257.01935647031854</v>
      </c>
      <c r="AV121">
        <f>((0.085/0.125)*100)</f>
        <v>68</v>
      </c>
      <c r="AW121">
        <f>((0.085/0.125)*100)</f>
        <v>68</v>
      </c>
      <c r="AX121">
        <f>((0.075/0.12)*100)</f>
        <v>62.5</v>
      </c>
      <c r="AY121">
        <f>((0.07/0.115)*100)</f>
        <v>60.869565217391312</v>
      </c>
      <c r="BA121">
        <f>((0.04/0.125)*100)</f>
        <v>32</v>
      </c>
      <c r="BB121">
        <f>((0.04/0.125)*100)</f>
        <v>32</v>
      </c>
      <c r="BC121">
        <f>((0.045/0.12)*100)</f>
        <v>37.5</v>
      </c>
      <c r="BD121">
        <f>((0.045/0.115)*100)</f>
        <v>39.130434782608688</v>
      </c>
      <c r="BF121">
        <f>ABS($B$121-$D$121)</f>
        <v>1.6686829999999997</v>
      </c>
      <c r="BG121">
        <f>ABS($F$121-$H$121)</f>
        <v>3.706423</v>
      </c>
      <c r="BL121">
        <f>SQRT((ABS($A$121-$E$121)^2+(ABS($B$121-$F$121)^2)))</f>
        <v>1.454776998116567</v>
      </c>
      <c r="BM121">
        <f>SQRT((ABS($C$121-$G$122)^2+(ABS($D$121-$H$122)^2)))</f>
        <v>5.7025723020019567</v>
      </c>
      <c r="BO121">
        <f>SQRT((ABS($A$121-$G$121)^2+(ABS($B$121-$H$121)^2)))</f>
        <v>3.1629218546453215</v>
      </c>
      <c r="BP121">
        <f>SQRT((ABS($C$121-$E$122)^2+(ABS($D$121-$F$122)^2)))</f>
        <v>4.7997765068678042</v>
      </c>
      <c r="BU121">
        <v>17</v>
      </c>
      <c r="BV121">
        <v>12</v>
      </c>
      <c r="BW121">
        <v>9</v>
      </c>
      <c r="BX121">
        <v>8</v>
      </c>
      <c r="BY121">
        <v>17</v>
      </c>
      <c r="BZ121">
        <v>14</v>
      </c>
      <c r="CA121">
        <v>10</v>
      </c>
      <c r="CB121">
        <v>9</v>
      </c>
      <c r="CC121">
        <v>15</v>
      </c>
      <c r="CD121">
        <v>9</v>
      </c>
      <c r="CE121">
        <v>7</v>
      </c>
      <c r="CF121">
        <v>14</v>
      </c>
      <c r="CG121">
        <v>14</v>
      </c>
      <c r="CH121">
        <v>8</v>
      </c>
      <c r="CI121">
        <v>6</v>
      </c>
      <c r="CJ121">
        <v>14</v>
      </c>
      <c r="CL121">
        <v>8</v>
      </c>
      <c r="CM121">
        <v>5</v>
      </c>
      <c r="CN121">
        <v>1</v>
      </c>
      <c r="CO121">
        <v>0</v>
      </c>
      <c r="CP121">
        <v>8</v>
      </c>
      <c r="CQ121">
        <v>3</v>
      </c>
      <c r="CR121">
        <v>0</v>
      </c>
      <c r="CS121">
        <v>0</v>
      </c>
      <c r="CT121">
        <v>9</v>
      </c>
      <c r="CU121">
        <v>1</v>
      </c>
      <c r="CV121">
        <v>0</v>
      </c>
      <c r="CW121">
        <v>8</v>
      </c>
      <c r="CX121">
        <v>9</v>
      </c>
      <c r="CY121">
        <v>0</v>
      </c>
      <c r="CZ121">
        <v>0</v>
      </c>
      <c r="DA121">
        <v>8</v>
      </c>
      <c r="DC121">
        <f>((12/17)*100)</f>
        <v>70.588235294117652</v>
      </c>
      <c r="DD121">
        <f>((9/17)*100)</f>
        <v>52.941176470588239</v>
      </c>
      <c r="DE121">
        <f>((8/17)*100)</f>
        <v>47.058823529411761</v>
      </c>
      <c r="DF121">
        <f>((14/17)*100)</f>
        <v>82.35294117647058</v>
      </c>
      <c r="DG121">
        <f>((10/17)*100)</f>
        <v>58.82352941176471</v>
      </c>
      <c r="DH121">
        <f>((9/17)*100)</f>
        <v>52.941176470588239</v>
      </c>
      <c r="DI121">
        <f>((9/15)*100)</f>
        <v>60</v>
      </c>
      <c r="DJ121">
        <f>((7/15)*100)</f>
        <v>46.666666666666664</v>
      </c>
      <c r="DK121">
        <f>((14/15)*100)</f>
        <v>93.333333333333329</v>
      </c>
      <c r="DL121">
        <f>((8/14)*100)</f>
        <v>57.142857142857139</v>
      </c>
      <c r="DM121">
        <f>((6/14)*100)</f>
        <v>42.857142857142854</v>
      </c>
      <c r="DN121">
        <f>((14/14)*100)</f>
        <v>100</v>
      </c>
      <c r="DP121">
        <f>((5/8)*100)</f>
        <v>62.5</v>
      </c>
      <c r="DQ121">
        <f>((1/8)*100)</f>
        <v>12.5</v>
      </c>
      <c r="DR121">
        <f>((0/8)*100)</f>
        <v>0</v>
      </c>
      <c r="DS121">
        <f>((3/8)*100)</f>
        <v>37.5</v>
      </c>
      <c r="DT121">
        <f>((0/8)*100)</f>
        <v>0</v>
      </c>
      <c r="DU121">
        <f>((0/8)*100)</f>
        <v>0</v>
      </c>
      <c r="DV121">
        <f>((1/9)*100)</f>
        <v>11.111111111111111</v>
      </c>
      <c r="DW121">
        <f>((0/9)*100)</f>
        <v>0</v>
      </c>
      <c r="DX121">
        <f>((8/9)*100)</f>
        <v>88.888888888888886</v>
      </c>
      <c r="DY121">
        <f>((0/9)*100)</f>
        <v>0</v>
      </c>
      <c r="DZ121">
        <f>((0/9)*100)</f>
        <v>0</v>
      </c>
      <c r="EA121">
        <f>((8/9)*100)</f>
        <v>88.888888888888886</v>
      </c>
    </row>
    <row r="122" spans="1:131" x14ac:dyDescent="0.25">
      <c r="A122">
        <v>167.50232800000001</v>
      </c>
      <c r="B122">
        <v>4.8234849999999998</v>
      </c>
      <c r="C122">
        <v>136.51169800000002</v>
      </c>
      <c r="D122">
        <v>7.049175</v>
      </c>
      <c r="E122">
        <v>168.31047699999999</v>
      </c>
      <c r="F122">
        <v>4.9091820000000004</v>
      </c>
      <c r="G122">
        <v>167.51487700000001</v>
      </c>
      <c r="H122">
        <v>8.3958539999999999</v>
      </c>
      <c r="K122">
        <f>(17/200)</f>
        <v>8.5000000000000006E-2</v>
      </c>
      <c r="L122">
        <f>(15/200)</f>
        <v>7.4999999999999997E-2</v>
      </c>
      <c r="M122">
        <f>(16/200)</f>
        <v>0.08</v>
      </c>
      <c r="N122">
        <f>(15/200)</f>
        <v>7.4999999999999997E-2</v>
      </c>
      <c r="P122">
        <f>(6/200)</f>
        <v>0.03</v>
      </c>
      <c r="Q122">
        <f>(6/200)</f>
        <v>0.03</v>
      </c>
      <c r="R122">
        <f>(7/200)</f>
        <v>3.5000000000000003E-2</v>
      </c>
      <c r="S122">
        <f>(8/200)</f>
        <v>0.04</v>
      </c>
      <c r="U122">
        <f>0.085+0.03</f>
        <v>0.115</v>
      </c>
      <c r="V122">
        <f>0.075+0.03</f>
        <v>0.105</v>
      </c>
      <c r="W122">
        <f>0.08+0.035</f>
        <v>0.115</v>
      </c>
      <c r="X122">
        <f>0.075+0.04</f>
        <v>0.11499999999999999</v>
      </c>
      <c r="Z122">
        <f>SQRT((ABS($A$123-$A$122)^2+(ABS($B$123-$B$122)^2)))</f>
        <v>34.790158067148596</v>
      </c>
      <c r="AA122">
        <f>SQRT((ABS($C$123-$C$122)^2+(ABS($D$123-$D$122)^2)))</f>
        <v>30.230168359671573</v>
      </c>
      <c r="AB122">
        <f>SQRT((ABS($E$123-$E$122)^2+(ABS($F$123-$F$122)^2)))</f>
        <v>36.551029962777946</v>
      </c>
      <c r="AC122">
        <f>SQRT((ABS($G$123-$G$122)^2+(ABS($H$123-$H$122)^2)))</f>
        <v>35.822942238225082</v>
      </c>
      <c r="AJ122">
        <f>1/0.115</f>
        <v>8.695652173913043</v>
      </c>
      <c r="AK122">
        <f>1/0.105</f>
        <v>9.5238095238095237</v>
      </c>
      <c r="AL122">
        <f>1/0.115</f>
        <v>8.695652173913043</v>
      </c>
      <c r="AM122">
        <f>1/0.115</f>
        <v>8.695652173913043</v>
      </c>
      <c r="AO122">
        <f t="shared" si="53"/>
        <v>302.52311362737908</v>
      </c>
      <c r="AP122">
        <f t="shared" si="54"/>
        <v>287.90636533020546</v>
      </c>
      <c r="AQ122">
        <f t="shared" si="55"/>
        <v>317.83504315459084</v>
      </c>
      <c r="AR122">
        <f t="shared" si="56"/>
        <v>311.50384554978336</v>
      </c>
      <c r="AV122">
        <f>((0.085/0.115)*100)</f>
        <v>73.913043478260875</v>
      </c>
      <c r="AW122">
        <f>((0.075/0.105)*100)</f>
        <v>71.428571428571431</v>
      </c>
      <c r="AX122">
        <f>((0.08/0.115)*100)</f>
        <v>69.565217391304344</v>
      </c>
      <c r="AY122">
        <f>((0.075/0.115)*100)</f>
        <v>65.217391304347814</v>
      </c>
      <c r="BA122">
        <f>((0.03/0.115)*100)</f>
        <v>26.086956521739129</v>
      </c>
      <c r="BB122">
        <f>((0.03/0.105)*100)</f>
        <v>28.571428571428569</v>
      </c>
      <c r="BC122">
        <f>((0.035/0.115)*100)</f>
        <v>30.434782608695656</v>
      </c>
      <c r="BD122">
        <f>((0.04/0.115)*100)</f>
        <v>34.782608695652172</v>
      </c>
      <c r="BF122">
        <f>ABS($B$122-$D$122)</f>
        <v>2.2256900000000002</v>
      </c>
      <c r="BG122">
        <f>ABS($F$122-$H$122)</f>
        <v>3.4866719999999995</v>
      </c>
      <c r="BL122">
        <f>SQRT((ABS($A$122-$E$122)^2+(ABS($B$122-$F$122)^2)))</f>
        <v>0.81267999976003935</v>
      </c>
      <c r="BM122">
        <f>SQRT((ABS($C$122-$G$123)^2+(ABS($D$122-$H$123)^2)))</f>
        <v>5.035870325282036</v>
      </c>
      <c r="BO122">
        <f>SQRT((ABS($A$122-$G$122)^2+(ABS($B$122-$H$122)^2)))</f>
        <v>3.5723910409643009</v>
      </c>
      <c r="BP122">
        <f>SQRT((ABS($C$122-$E$123)^2+(ABS($D$122-$F$123)^2)))</f>
        <v>5.1779424238006113</v>
      </c>
      <c r="BU122">
        <v>17</v>
      </c>
      <c r="BV122">
        <v>14</v>
      </c>
      <c r="BW122">
        <v>10</v>
      </c>
      <c r="BX122">
        <v>9</v>
      </c>
      <c r="BY122">
        <v>15</v>
      </c>
      <c r="BZ122">
        <v>12</v>
      </c>
      <c r="CA122">
        <v>7</v>
      </c>
      <c r="CB122">
        <v>7</v>
      </c>
      <c r="CC122">
        <v>16</v>
      </c>
      <c r="CD122">
        <v>10</v>
      </c>
      <c r="CE122">
        <v>10</v>
      </c>
      <c r="CF122">
        <v>15</v>
      </c>
      <c r="CG122">
        <v>15</v>
      </c>
      <c r="CH122">
        <v>9</v>
      </c>
      <c r="CI122">
        <v>9</v>
      </c>
      <c r="CJ122">
        <v>15</v>
      </c>
      <c r="CL122">
        <v>6</v>
      </c>
      <c r="CM122">
        <v>3</v>
      </c>
      <c r="CN122">
        <v>0</v>
      </c>
      <c r="CO122">
        <v>0</v>
      </c>
      <c r="CP122">
        <v>6</v>
      </c>
      <c r="CQ122">
        <v>3</v>
      </c>
      <c r="CR122">
        <v>0</v>
      </c>
      <c r="CS122">
        <v>0</v>
      </c>
      <c r="CT122">
        <v>7</v>
      </c>
      <c r="CU122">
        <v>0</v>
      </c>
      <c r="CV122">
        <v>0</v>
      </c>
      <c r="CW122">
        <v>7</v>
      </c>
      <c r="CX122">
        <v>8</v>
      </c>
      <c r="CY122">
        <v>0</v>
      </c>
      <c r="CZ122">
        <v>0</v>
      </c>
      <c r="DA122">
        <v>7</v>
      </c>
      <c r="DC122">
        <f>((14/17)*100)</f>
        <v>82.35294117647058</v>
      </c>
      <c r="DD122">
        <f>((10/17)*100)</f>
        <v>58.82352941176471</v>
      </c>
      <c r="DE122">
        <f>((9/17)*100)</f>
        <v>52.941176470588239</v>
      </c>
      <c r="DF122">
        <f>((12/15)*100)</f>
        <v>80</v>
      </c>
      <c r="DG122">
        <f>((7/15)*100)</f>
        <v>46.666666666666664</v>
      </c>
      <c r="DH122">
        <f>((7/15)*100)</f>
        <v>46.666666666666664</v>
      </c>
      <c r="DI122">
        <f>((10/16)*100)</f>
        <v>62.5</v>
      </c>
      <c r="DJ122">
        <f>((10/16)*100)</f>
        <v>62.5</v>
      </c>
      <c r="DK122">
        <f>((15/16)*100)</f>
        <v>93.75</v>
      </c>
      <c r="DL122">
        <f>((9/15)*100)</f>
        <v>60</v>
      </c>
      <c r="DM122">
        <f>((9/15)*100)</f>
        <v>60</v>
      </c>
      <c r="DN122">
        <f>((15/15)*100)</f>
        <v>100</v>
      </c>
      <c r="DP122">
        <f>((3/6)*100)</f>
        <v>50</v>
      </c>
      <c r="DQ122">
        <f>((0/6)*100)</f>
        <v>0</v>
      </c>
      <c r="DR122">
        <f>((0/6)*100)</f>
        <v>0</v>
      </c>
      <c r="DS122">
        <f>((3/6)*100)</f>
        <v>50</v>
      </c>
      <c r="DT122">
        <f>((0/6)*100)</f>
        <v>0</v>
      </c>
      <c r="DU122">
        <f>((0/6)*100)</f>
        <v>0</v>
      </c>
      <c r="DV122">
        <f>((0/7)*100)</f>
        <v>0</v>
      </c>
      <c r="DW122">
        <f>((0/7)*100)</f>
        <v>0</v>
      </c>
      <c r="DX122">
        <f>((7/7)*100)</f>
        <v>100</v>
      </c>
      <c r="DY122">
        <f>((0/8)*100)</f>
        <v>0</v>
      </c>
      <c r="DZ122">
        <f>((0/8)*100)</f>
        <v>0</v>
      </c>
      <c r="EA122">
        <f>((7/8)*100)</f>
        <v>87.5</v>
      </c>
    </row>
    <row r="123" spans="1:131" x14ac:dyDescent="0.25">
      <c r="A123">
        <v>132.72402400000001</v>
      </c>
      <c r="B123">
        <v>5.731598</v>
      </c>
      <c r="C123">
        <v>106.32917600000002</v>
      </c>
      <c r="D123">
        <v>8.7457729999999998</v>
      </c>
      <c r="E123">
        <v>131.75954300000001</v>
      </c>
      <c r="F123">
        <v>4.9929379999999997</v>
      </c>
      <c r="G123">
        <v>131.692114</v>
      </c>
      <c r="H123">
        <v>8.5091750000000008</v>
      </c>
      <c r="K123">
        <f>(15/200)</f>
        <v>7.4999999999999997E-2</v>
      </c>
      <c r="L123">
        <f>(14/200)</f>
        <v>7.0000000000000007E-2</v>
      </c>
      <c r="M123">
        <f>(14/200)</f>
        <v>7.0000000000000007E-2</v>
      </c>
      <c r="N123">
        <f>(14/200)</f>
        <v>7.0000000000000007E-2</v>
      </c>
      <c r="P123">
        <f>(6/200)</f>
        <v>0.03</v>
      </c>
      <c r="Q123">
        <f>(7/200)</f>
        <v>3.5000000000000003E-2</v>
      </c>
      <c r="R123">
        <f>(8/200)</f>
        <v>0.04</v>
      </c>
      <c r="S123">
        <f>(8/200)</f>
        <v>0.04</v>
      </c>
      <c r="U123">
        <f>0.075+0.03</f>
        <v>0.105</v>
      </c>
      <c r="V123">
        <f>0.07+0.035</f>
        <v>0.10500000000000001</v>
      </c>
      <c r="W123">
        <f>0.07+0.04</f>
        <v>0.11000000000000001</v>
      </c>
      <c r="X123">
        <f>0.07+0.04</f>
        <v>0.11000000000000001</v>
      </c>
      <c r="Z123">
        <f>SQRT((ABS($A$124-$A$123)^2+(ABS($B$124-$B$123)^2)))</f>
        <v>31.257738328625532</v>
      </c>
      <c r="AA123">
        <f>SQRT((ABS($C$124-$C$123)^2+(ABS($D$124-$D$123)^2)))</f>
        <v>27.0940764498622</v>
      </c>
      <c r="AB123">
        <f>SQRT((ABS($E$124-$E$123)^2+(ABS($F$124-$F$123)^2)))</f>
        <v>31.815070943921057</v>
      </c>
      <c r="AC123">
        <f>SQRT((ABS($G$124-$G$123)^2+(ABS($H$124-$H$123)^2)))</f>
        <v>32.065429302913529</v>
      </c>
      <c r="AJ123">
        <f>1/0.105</f>
        <v>9.5238095238095237</v>
      </c>
      <c r="AK123">
        <f>1/0.105</f>
        <v>9.5238095238095237</v>
      </c>
      <c r="AL123">
        <f>1/0.11</f>
        <v>9.0909090909090917</v>
      </c>
      <c r="AM123">
        <f>1/0.11</f>
        <v>9.0909090909090917</v>
      </c>
      <c r="AO123">
        <f t="shared" si="53"/>
        <v>297.69274598690981</v>
      </c>
      <c r="AP123">
        <f t="shared" si="54"/>
        <v>258.03882333202091</v>
      </c>
      <c r="AQ123">
        <f t="shared" si="55"/>
        <v>289.2279176720096</v>
      </c>
      <c r="AR123">
        <f t="shared" si="56"/>
        <v>291.50390275375929</v>
      </c>
      <c r="AV123">
        <f>((0.075/0.105)*100)</f>
        <v>71.428571428571431</v>
      </c>
      <c r="AW123">
        <f>((0.07/0.105)*100)</f>
        <v>66.666666666666671</v>
      </c>
      <c r="AX123">
        <f>((0.07/0.11)*100)</f>
        <v>63.636363636363647</v>
      </c>
      <c r="AY123">
        <f>((0.07/0.11)*100)</f>
        <v>63.636363636363647</v>
      </c>
      <c r="BA123">
        <f>((0.03/0.105)*100)</f>
        <v>28.571428571428569</v>
      </c>
      <c r="BB123">
        <f>((0.035/0.105)*100)</f>
        <v>33.333333333333336</v>
      </c>
      <c r="BC123">
        <f>((0.04/0.11)*100)</f>
        <v>36.363636363636367</v>
      </c>
      <c r="BD123">
        <f>((0.04/0.11)*100)</f>
        <v>36.363636363636367</v>
      </c>
      <c r="BF123">
        <f>ABS($B$123-$D$123)</f>
        <v>3.0141749999999998</v>
      </c>
      <c r="BG123">
        <f>ABS($F$123-$H$123)</f>
        <v>3.5162370000000012</v>
      </c>
      <c r="BL123">
        <f>SQRT((ABS($A$123-$E$123)^2+(ABS($B$123-$F$123)^2)))</f>
        <v>1.2148424568482172</v>
      </c>
      <c r="BM123">
        <f>SQRT((ABS($C$123-$G$124)^2+(ABS($D$123-$H$124)^2)))</f>
        <v>6.798034050147888</v>
      </c>
      <c r="BO123">
        <f>SQRT((ABS($A$123-$G$123)^2+(ABS($B$123-$H$123)^2)))</f>
        <v>2.9630680449542544</v>
      </c>
      <c r="BP123">
        <f>SQRT((ABS($C$123-$E$124)^2+(ABS($D$123-$F$124)^2)))</f>
        <v>6.8387427682491548</v>
      </c>
      <c r="BU123">
        <v>15</v>
      </c>
      <c r="BV123">
        <v>12</v>
      </c>
      <c r="BW123">
        <v>7</v>
      </c>
      <c r="BX123">
        <v>7</v>
      </c>
      <c r="BY123">
        <v>14</v>
      </c>
      <c r="BZ123">
        <v>11</v>
      </c>
      <c r="CA123">
        <v>5</v>
      </c>
      <c r="CB123">
        <v>5</v>
      </c>
      <c r="CC123">
        <v>14</v>
      </c>
      <c r="CD123">
        <v>7</v>
      </c>
      <c r="CE123">
        <v>7</v>
      </c>
      <c r="CF123">
        <v>14</v>
      </c>
      <c r="CG123">
        <v>14</v>
      </c>
      <c r="CH123">
        <v>7</v>
      </c>
      <c r="CI123">
        <v>7</v>
      </c>
      <c r="CJ123">
        <v>14</v>
      </c>
      <c r="CL123">
        <v>6</v>
      </c>
      <c r="CM123">
        <v>3</v>
      </c>
      <c r="CN123">
        <v>0</v>
      </c>
      <c r="CO123">
        <v>0</v>
      </c>
      <c r="CP123">
        <v>7</v>
      </c>
      <c r="CQ123">
        <v>4</v>
      </c>
      <c r="CR123">
        <v>0</v>
      </c>
      <c r="CS123">
        <v>0</v>
      </c>
      <c r="CT123">
        <v>8</v>
      </c>
      <c r="CU123">
        <v>0</v>
      </c>
      <c r="CV123">
        <v>0</v>
      </c>
      <c r="CW123">
        <v>8</v>
      </c>
      <c r="CX123">
        <v>8</v>
      </c>
      <c r="CY123">
        <v>0</v>
      </c>
      <c r="CZ123">
        <v>0</v>
      </c>
      <c r="DA123">
        <v>8</v>
      </c>
      <c r="DC123">
        <f>((12/15)*100)</f>
        <v>80</v>
      </c>
      <c r="DD123">
        <f>((7/15)*100)</f>
        <v>46.666666666666664</v>
      </c>
      <c r="DE123">
        <f>((7/15)*100)</f>
        <v>46.666666666666664</v>
      </c>
      <c r="DF123">
        <f>((11/14)*100)</f>
        <v>78.571428571428569</v>
      </c>
      <c r="DG123">
        <f>((5/14)*100)</f>
        <v>35.714285714285715</v>
      </c>
      <c r="DH123">
        <f>((5/14)*100)</f>
        <v>35.714285714285715</v>
      </c>
      <c r="DI123">
        <f>((7/14)*100)</f>
        <v>50</v>
      </c>
      <c r="DJ123">
        <f>((7/14)*100)</f>
        <v>50</v>
      </c>
      <c r="DK123">
        <f>((14/14)*100)</f>
        <v>100</v>
      </c>
      <c r="DL123">
        <f>((7/14)*100)</f>
        <v>50</v>
      </c>
      <c r="DM123">
        <f>((7/14)*100)</f>
        <v>50</v>
      </c>
      <c r="DN123">
        <f>((14/14)*100)</f>
        <v>100</v>
      </c>
      <c r="DP123">
        <f>((3/6)*100)</f>
        <v>50</v>
      </c>
      <c r="DQ123">
        <f>((0/6)*100)</f>
        <v>0</v>
      </c>
      <c r="DR123">
        <f>((0/6)*100)</f>
        <v>0</v>
      </c>
      <c r="DS123">
        <f>((4/7)*100)</f>
        <v>57.142857142857139</v>
      </c>
      <c r="DT123">
        <f>((0/7)*100)</f>
        <v>0</v>
      </c>
      <c r="DU123">
        <f>((0/7)*100)</f>
        <v>0</v>
      </c>
      <c r="DV123">
        <f>((0/8)*100)</f>
        <v>0</v>
      </c>
      <c r="DW123">
        <f>((0/8)*100)</f>
        <v>0</v>
      </c>
      <c r="DX123">
        <f>((8/8)*100)</f>
        <v>100</v>
      </c>
      <c r="DY123">
        <f>((0/8)*100)</f>
        <v>0</v>
      </c>
      <c r="DZ123">
        <f>((0/8)*100)</f>
        <v>0</v>
      </c>
      <c r="EA123">
        <f>((8/8)*100)</f>
        <v>100</v>
      </c>
    </row>
    <row r="124" spans="1:131" x14ac:dyDescent="0.25">
      <c r="A124">
        <v>101.49124</v>
      </c>
      <c r="B124">
        <v>6.9803610000000003</v>
      </c>
      <c r="C124">
        <v>79.236392000000009</v>
      </c>
      <c r="D124">
        <v>9.0104120000000005</v>
      </c>
      <c r="E124">
        <v>99.968662000000009</v>
      </c>
      <c r="F124">
        <v>6.2333509999999999</v>
      </c>
      <c r="G124">
        <v>99.665775000000011</v>
      </c>
      <c r="H124">
        <v>10.09201</v>
      </c>
      <c r="K124">
        <f>(15/200)</f>
        <v>7.4999999999999997E-2</v>
      </c>
      <c r="L124">
        <f>(14/200)</f>
        <v>7.0000000000000007E-2</v>
      </c>
      <c r="M124">
        <f>(15/200)</f>
        <v>7.4999999999999997E-2</v>
      </c>
      <c r="N124">
        <f>(14/200)</f>
        <v>7.0000000000000007E-2</v>
      </c>
      <c r="P124">
        <f>(7/200)</f>
        <v>3.5000000000000003E-2</v>
      </c>
      <c r="Q124">
        <f>(8/200)</f>
        <v>0.04</v>
      </c>
      <c r="R124">
        <f>(9/200)</f>
        <v>4.4999999999999998E-2</v>
      </c>
      <c r="S124">
        <f>(9/200)</f>
        <v>4.4999999999999998E-2</v>
      </c>
      <c r="U124">
        <f>0.075+0.035</f>
        <v>0.11</v>
      </c>
      <c r="V124">
        <f>0.07+0.04</f>
        <v>0.11000000000000001</v>
      </c>
      <c r="W124">
        <f>0.075+0.045</f>
        <v>0.12</v>
      </c>
      <c r="X124">
        <f>0.07+0.045</f>
        <v>0.115</v>
      </c>
      <c r="Z124">
        <f>SQRT((ABS($A$125-$A$124)^2+(ABS($B$125-$B$124)^2)))</f>
        <v>26.172784056105453</v>
      </c>
      <c r="AA124">
        <f>SQRT((ABS($C$125-$C$124)^2+(ABS($D$125-$D$124)^2)))</f>
        <v>23.226648389079337</v>
      </c>
      <c r="AB124">
        <f>SQRT((ABS($E$125-$E$124)^2+(ABS($F$125-$F$124)^2)))</f>
        <v>26.487482536327427</v>
      </c>
      <c r="AC124">
        <f>SQRT((ABS($G$125-$G$124)^2+(ABS($H$125-$H$124)^2)))</f>
        <v>26.010466073524224</v>
      </c>
      <c r="AJ124">
        <f>1/0.11</f>
        <v>9.0909090909090917</v>
      </c>
      <c r="AK124">
        <f>1/0.11</f>
        <v>9.0909090909090917</v>
      </c>
      <c r="AL124">
        <f>1/0.12</f>
        <v>8.3333333333333339</v>
      </c>
      <c r="AM124">
        <f>1/0.115</f>
        <v>8.695652173913043</v>
      </c>
      <c r="AO124">
        <f t="shared" si="53"/>
        <v>237.93440051004956</v>
      </c>
      <c r="AP124">
        <f t="shared" si="54"/>
        <v>211.1513489916303</v>
      </c>
      <c r="AQ124">
        <f t="shared" si="55"/>
        <v>220.7290211360619</v>
      </c>
      <c r="AR124">
        <f t="shared" si="56"/>
        <v>226.17796585673238</v>
      </c>
      <c r="AV124">
        <f>((0.075/0.11)*100)</f>
        <v>68.181818181818173</v>
      </c>
      <c r="AW124">
        <f>((0.07/0.11)*100)</f>
        <v>63.636363636363647</v>
      </c>
      <c r="AX124">
        <f>((0.075/0.12)*100)</f>
        <v>62.5</v>
      </c>
      <c r="AY124">
        <f>((0.07/0.115)*100)</f>
        <v>60.869565217391312</v>
      </c>
      <c r="BA124">
        <f>((0.035/0.11)*100)</f>
        <v>31.818181818181824</v>
      </c>
      <c r="BB124">
        <f>((0.04/0.11)*100)</f>
        <v>36.363636363636367</v>
      </c>
      <c r="BC124">
        <f>((0.045/0.12)*100)</f>
        <v>37.5</v>
      </c>
      <c r="BD124">
        <f>((0.045/0.115)*100)</f>
        <v>39.130434782608688</v>
      </c>
      <c r="BF124">
        <f>ABS($B$124-$D$124)</f>
        <v>2.0300510000000003</v>
      </c>
      <c r="BG124">
        <f>ABS($F$124-$H$124)</f>
        <v>3.8586590000000003</v>
      </c>
      <c r="BL124">
        <f>SQRT((ABS($A$124-$E$124)^2+(ABS($B$124-$F$124)^2)))</f>
        <v>1.6959562807407471</v>
      </c>
      <c r="BM124">
        <f>SQRT((ABS($C$124-$G$125)^2+(ABS($D$124-$H$125)^2)))</f>
        <v>5.6835042716926942</v>
      </c>
      <c r="BO124">
        <f>SQRT((ABS($A$124-$G$124)^2+(ABS($B$124-$H$124)^2)))</f>
        <v>3.6075867232023651</v>
      </c>
      <c r="BP124">
        <f>SQRT((ABS($C$124-$E$125)^2+(ABS($D$124-$F$125)^2)))</f>
        <v>6.1544461114612998</v>
      </c>
      <c r="BU124">
        <v>15</v>
      </c>
      <c r="BV124">
        <v>11</v>
      </c>
      <c r="BW124">
        <v>6</v>
      </c>
      <c r="BX124">
        <v>6</v>
      </c>
      <c r="BY124">
        <v>14</v>
      </c>
      <c r="BZ124">
        <v>11</v>
      </c>
      <c r="CA124">
        <v>5</v>
      </c>
      <c r="CB124">
        <v>4</v>
      </c>
      <c r="CC124">
        <v>15</v>
      </c>
      <c r="CD124">
        <v>8</v>
      </c>
      <c r="CE124">
        <v>7</v>
      </c>
      <c r="CF124">
        <v>14</v>
      </c>
      <c r="CG124">
        <v>14</v>
      </c>
      <c r="CH124">
        <v>7</v>
      </c>
      <c r="CI124">
        <v>6</v>
      </c>
      <c r="CJ124">
        <v>14</v>
      </c>
      <c r="CL124">
        <v>7</v>
      </c>
      <c r="CM124">
        <v>4</v>
      </c>
      <c r="CN124">
        <v>0</v>
      </c>
      <c r="CO124">
        <v>0</v>
      </c>
      <c r="CP124">
        <v>8</v>
      </c>
      <c r="CQ124">
        <v>4</v>
      </c>
      <c r="CR124">
        <v>0</v>
      </c>
      <c r="CS124">
        <v>0</v>
      </c>
      <c r="CT124">
        <v>9</v>
      </c>
      <c r="CU124">
        <v>0</v>
      </c>
      <c r="CV124">
        <v>0</v>
      </c>
      <c r="CW124">
        <v>9</v>
      </c>
      <c r="CX124">
        <v>9</v>
      </c>
      <c r="CY124">
        <v>0</v>
      </c>
      <c r="CZ124">
        <v>0</v>
      </c>
      <c r="DA124">
        <v>9</v>
      </c>
      <c r="DC124">
        <f>((11/15)*100)</f>
        <v>73.333333333333329</v>
      </c>
      <c r="DD124">
        <f>((6/15)*100)</f>
        <v>40</v>
      </c>
      <c r="DE124">
        <f>((6/15)*100)</f>
        <v>40</v>
      </c>
      <c r="DF124">
        <f>((11/14)*100)</f>
        <v>78.571428571428569</v>
      </c>
      <c r="DG124">
        <f>((5/14)*100)</f>
        <v>35.714285714285715</v>
      </c>
      <c r="DH124">
        <f>((4/14)*100)</f>
        <v>28.571428571428569</v>
      </c>
      <c r="DI124">
        <f>((8/15)*100)</f>
        <v>53.333333333333336</v>
      </c>
      <c r="DJ124">
        <f>((7/15)*100)</f>
        <v>46.666666666666664</v>
      </c>
      <c r="DK124">
        <f>((14/15)*100)</f>
        <v>93.333333333333329</v>
      </c>
      <c r="DL124">
        <f>((7/14)*100)</f>
        <v>50</v>
      </c>
      <c r="DM124">
        <f>((6/14)*100)</f>
        <v>42.857142857142854</v>
      </c>
      <c r="DN124">
        <f>((14/14)*100)</f>
        <v>100</v>
      </c>
      <c r="DP124">
        <f>((4/7)*100)</f>
        <v>57.142857142857139</v>
      </c>
      <c r="DQ124">
        <f>((0/7)*100)</f>
        <v>0</v>
      </c>
      <c r="DR124">
        <f>((0/7)*100)</f>
        <v>0</v>
      </c>
      <c r="DS124">
        <f>((4/8)*100)</f>
        <v>50</v>
      </c>
      <c r="DT124">
        <f>((0/8)*100)</f>
        <v>0</v>
      </c>
      <c r="DU124">
        <f>((0/8)*100)</f>
        <v>0</v>
      </c>
      <c r="DV124">
        <f>((0/9)*100)</f>
        <v>0</v>
      </c>
      <c r="DW124">
        <f>((0/9)*100)</f>
        <v>0</v>
      </c>
      <c r="DX124">
        <f>((9/9)*100)</f>
        <v>100</v>
      </c>
      <c r="DY124">
        <f>((0/9)*100)</f>
        <v>0</v>
      </c>
      <c r="DZ124">
        <f>((0/9)*100)</f>
        <v>0</v>
      </c>
      <c r="EA124">
        <f>((9/9)*100)</f>
        <v>100</v>
      </c>
    </row>
    <row r="125" spans="1:131" x14ac:dyDescent="0.25">
      <c r="A125">
        <v>75.319898000000009</v>
      </c>
      <c r="B125">
        <v>7.2551030000000001</v>
      </c>
      <c r="C125">
        <v>56.021301000000015</v>
      </c>
      <c r="D125">
        <v>8.2777829999999994</v>
      </c>
      <c r="E125">
        <v>73.487527</v>
      </c>
      <c r="F125">
        <v>6.8131959999999996</v>
      </c>
      <c r="G125">
        <v>73.65531</v>
      </c>
      <c r="H125">
        <v>10.084536999999999</v>
      </c>
      <c r="K125">
        <f>(15/200)</f>
        <v>7.4999999999999997E-2</v>
      </c>
      <c r="L125">
        <f>(16/200)</f>
        <v>0.08</v>
      </c>
      <c r="M125">
        <f>(15/200)</f>
        <v>7.4999999999999997E-2</v>
      </c>
      <c r="N125">
        <f>(14/200)</f>
        <v>7.0000000000000007E-2</v>
      </c>
      <c r="P125">
        <f>(7/200)</f>
        <v>3.5000000000000003E-2</v>
      </c>
      <c r="Q125">
        <f>(10/200)</f>
        <v>0.05</v>
      </c>
      <c r="R125">
        <f>(10/200)</f>
        <v>0.05</v>
      </c>
      <c r="S125">
        <f>(11/200)</f>
        <v>5.5E-2</v>
      </c>
      <c r="U125">
        <f>0.075+0.035</f>
        <v>0.11</v>
      </c>
      <c r="V125">
        <f>0.08+0.05</f>
        <v>0.13</v>
      </c>
      <c r="W125">
        <f>0.075+0.05</f>
        <v>0.125</v>
      </c>
      <c r="X125">
        <f>0.07+0.055</f>
        <v>0.125</v>
      </c>
      <c r="Z125">
        <f>SQRT((ABS($A$126-$A$125)^2+(ABS($B$126-$B$125)^2)))</f>
        <v>24.076142635834749</v>
      </c>
      <c r="AA125">
        <f>SQRT((ABS($C$126-$C$125)^2+(ABS($D$126-$D$125)^2)))</f>
        <v>21.377027810955017</v>
      </c>
      <c r="AB125">
        <f>SQRT((ABS($E$126-$E$125)^2+(ABS($F$126-$F$125)^2)))</f>
        <v>23.408394577980363</v>
      </c>
      <c r="AC125">
        <f>SQRT((ABS($G$126-$G$125)^2+(ABS($H$126-$H$125)^2)))</f>
        <v>23.803695862870065</v>
      </c>
      <c r="AJ125">
        <f>1/0.11</f>
        <v>9.0909090909090917</v>
      </c>
      <c r="AK125">
        <f>1/0.13</f>
        <v>7.6923076923076916</v>
      </c>
      <c r="AL125">
        <f>1/0.125</f>
        <v>8</v>
      </c>
      <c r="AM125">
        <f>1/0.125</f>
        <v>8</v>
      </c>
      <c r="AO125">
        <f t="shared" si="53"/>
        <v>218.87402396213409</v>
      </c>
      <c r="AP125">
        <f t="shared" si="54"/>
        <v>164.43867546888475</v>
      </c>
      <c r="AQ125">
        <f t="shared" si="55"/>
        <v>187.26715662384291</v>
      </c>
      <c r="AR125">
        <f t="shared" si="56"/>
        <v>190.42956690296052</v>
      </c>
      <c r="AV125">
        <f>((0.075/0.11)*100)</f>
        <v>68.181818181818173</v>
      </c>
      <c r="AW125">
        <f>((0.08/0.13)*100)</f>
        <v>61.53846153846154</v>
      </c>
      <c r="AX125">
        <f>((0.075/0.125)*100)</f>
        <v>60</v>
      </c>
      <c r="AY125">
        <f>((0.07/0.125)*100)</f>
        <v>56.000000000000007</v>
      </c>
      <c r="BA125">
        <f>((0.035/0.11)*100)</f>
        <v>31.818181818181824</v>
      </c>
      <c r="BB125">
        <f>((0.05/0.13)*100)</f>
        <v>38.461538461538467</v>
      </c>
      <c r="BC125">
        <f>((0.05/0.125)*100)</f>
        <v>40</v>
      </c>
      <c r="BD125">
        <f>((0.055/0.125)*100)</f>
        <v>44</v>
      </c>
      <c r="BF125">
        <f>ABS($B$125-$D$125)</f>
        <v>1.0226799999999994</v>
      </c>
      <c r="BG125">
        <f>ABS($F$125-$H$125)</f>
        <v>3.2713409999999996</v>
      </c>
      <c r="BL125">
        <f>SQRT((ABS($A$125-$E$125)^2+(ABS($B$125-$F$125)^2)))</f>
        <v>1.8849045806857263</v>
      </c>
      <c r="BM125">
        <f>SQRT((ABS($C$125-$G$126)^2+(ABS($D$125-$H$126)^2)))</f>
        <v>6.1509729304552323</v>
      </c>
      <c r="BO125">
        <f>SQRT((ABS($A$125-$G$125)^2+(ABS($B$125-$H$125)^2)))</f>
        <v>3.2827655978001271</v>
      </c>
      <c r="BP125">
        <f>SQRT((ABS($C$125-$E$126)^2+(ABS($D$125-$F$126)^2)))</f>
        <v>6.6181302024437416</v>
      </c>
      <c r="BU125">
        <v>15</v>
      </c>
      <c r="BV125">
        <v>11</v>
      </c>
      <c r="BW125">
        <v>5</v>
      </c>
      <c r="BX125">
        <v>4</v>
      </c>
      <c r="BY125">
        <v>16</v>
      </c>
      <c r="BZ125">
        <v>12</v>
      </c>
      <c r="CA125">
        <v>6</v>
      </c>
      <c r="CB125">
        <v>5</v>
      </c>
      <c r="CC125">
        <v>15</v>
      </c>
      <c r="CD125">
        <v>5</v>
      </c>
      <c r="CE125">
        <v>6</v>
      </c>
      <c r="CF125">
        <v>14</v>
      </c>
      <c r="CG125">
        <v>14</v>
      </c>
      <c r="CH125">
        <v>4</v>
      </c>
      <c r="CI125">
        <v>5</v>
      </c>
      <c r="CJ125">
        <v>14</v>
      </c>
      <c r="CL125">
        <v>7</v>
      </c>
      <c r="CM125">
        <v>4</v>
      </c>
      <c r="CN125">
        <v>0</v>
      </c>
      <c r="CO125">
        <v>0</v>
      </c>
      <c r="CP125">
        <v>10</v>
      </c>
      <c r="CQ125">
        <v>6</v>
      </c>
      <c r="CR125">
        <v>1</v>
      </c>
      <c r="CS125">
        <v>1</v>
      </c>
      <c r="CT125">
        <v>10</v>
      </c>
      <c r="CU125">
        <v>0</v>
      </c>
      <c r="CV125">
        <v>1</v>
      </c>
      <c r="CW125">
        <v>10</v>
      </c>
      <c r="CX125">
        <v>11</v>
      </c>
      <c r="CY125">
        <v>0</v>
      </c>
      <c r="CZ125">
        <v>1</v>
      </c>
      <c r="DA125">
        <v>10</v>
      </c>
      <c r="DC125">
        <f>((11/15)*100)</f>
        <v>73.333333333333329</v>
      </c>
      <c r="DD125">
        <f>((5/15)*100)</f>
        <v>33.333333333333329</v>
      </c>
      <c r="DE125">
        <f>((4/15)*100)</f>
        <v>26.666666666666668</v>
      </c>
      <c r="DF125">
        <f>((12/16)*100)</f>
        <v>75</v>
      </c>
      <c r="DG125">
        <f>((6/16)*100)</f>
        <v>37.5</v>
      </c>
      <c r="DH125">
        <f>((5/16)*100)</f>
        <v>31.25</v>
      </c>
      <c r="DI125">
        <f>((5/15)*100)</f>
        <v>33.333333333333329</v>
      </c>
      <c r="DJ125">
        <f>((6/15)*100)</f>
        <v>40</v>
      </c>
      <c r="DK125">
        <f>((14/15)*100)</f>
        <v>93.333333333333329</v>
      </c>
      <c r="DL125">
        <f>((4/14)*100)</f>
        <v>28.571428571428569</v>
      </c>
      <c r="DM125">
        <f>((5/14)*100)</f>
        <v>35.714285714285715</v>
      </c>
      <c r="DN125">
        <f>((14/14)*100)</f>
        <v>100</v>
      </c>
      <c r="DP125">
        <f>((4/7)*100)</f>
        <v>57.142857142857139</v>
      </c>
      <c r="DQ125">
        <f>((0/7)*100)</f>
        <v>0</v>
      </c>
      <c r="DR125">
        <f>((0/7)*100)</f>
        <v>0</v>
      </c>
      <c r="DS125">
        <f>((6/10)*100)</f>
        <v>60</v>
      </c>
      <c r="DT125">
        <f>((1/10)*100)</f>
        <v>10</v>
      </c>
      <c r="DU125">
        <f>((1/10)*100)</f>
        <v>10</v>
      </c>
      <c r="DV125">
        <f>((0/10)*100)</f>
        <v>0</v>
      </c>
      <c r="DW125">
        <f>((1/10)*100)</f>
        <v>10</v>
      </c>
      <c r="DX125">
        <f>((10/10)*100)</f>
        <v>100</v>
      </c>
      <c r="DY125">
        <f>((0/11)*100)</f>
        <v>0</v>
      </c>
      <c r="DZ125">
        <f>((1/11)*100)</f>
        <v>9.0909090909090917</v>
      </c>
      <c r="EA125">
        <f>((10/11)*100)</f>
        <v>90.909090909090907</v>
      </c>
    </row>
    <row r="126" spans="1:131" x14ac:dyDescent="0.25">
      <c r="A126">
        <v>51.27206000000001</v>
      </c>
      <c r="B126">
        <v>6.0879989999999999</v>
      </c>
      <c r="C126">
        <v>34.650831000000011</v>
      </c>
      <c r="D126">
        <v>7.7483209999999998</v>
      </c>
      <c r="E126">
        <v>50.130638000000012</v>
      </c>
      <c r="F126">
        <v>5.2612059999999996</v>
      </c>
      <c r="G126">
        <v>49.888813000000013</v>
      </c>
      <c r="H126">
        <v>8.7542899999999992</v>
      </c>
      <c r="K126">
        <f>(17/200)</f>
        <v>8.5000000000000006E-2</v>
      </c>
      <c r="P126">
        <f>(10/200)</f>
        <v>0.05</v>
      </c>
      <c r="Q126">
        <f>(11/200)</f>
        <v>5.5E-2</v>
      </c>
      <c r="R126">
        <f>(12/200)</f>
        <v>0.06</v>
      </c>
      <c r="S126">
        <f>(13/200)</f>
        <v>6.5000000000000002E-2</v>
      </c>
      <c r="U126">
        <f>0.085+0.05</f>
        <v>0.13500000000000001</v>
      </c>
      <c r="Z126">
        <f>SQRT((ABS($A$127-$A$126)^2+(ABS($B$127-$B$126)^2)))</f>
        <v>20.716194461739367</v>
      </c>
      <c r="AJ126">
        <f>1/0.135</f>
        <v>7.4074074074074066</v>
      </c>
      <c r="AO126">
        <f t="shared" si="53"/>
        <v>153.45329230918048</v>
      </c>
      <c r="AV126">
        <f>((0.085/0.135)*100)</f>
        <v>62.962962962962962</v>
      </c>
      <c r="BA126">
        <f>((0.05/0.135)*100)</f>
        <v>37.037037037037038</v>
      </c>
      <c r="BF126">
        <f>ABS($B$126-$D$126)</f>
        <v>1.6603219999999999</v>
      </c>
      <c r="BG126">
        <f>ABS($F$126-$H$126)</f>
        <v>3.4930839999999996</v>
      </c>
      <c r="BI126">
        <v>2.6459299999999999</v>
      </c>
      <c r="BJ126">
        <v>2.4661460000000002</v>
      </c>
      <c r="BL126">
        <f>SQRT((ABS($A$126-$E$126)^2+(ABS($B$126-$F$126)^2)))</f>
        <v>1.4094079774618127</v>
      </c>
      <c r="BO126">
        <f>SQRT((ABS($A$126-$G$126)^2+(ABS($B$126-$H$126)^2)))</f>
        <v>3.0037443232888497</v>
      </c>
      <c r="BU126">
        <v>17</v>
      </c>
      <c r="BV126">
        <v>12</v>
      </c>
      <c r="BW126">
        <v>5</v>
      </c>
      <c r="BX126">
        <v>4</v>
      </c>
      <c r="CL126">
        <v>10</v>
      </c>
      <c r="CM126">
        <v>6</v>
      </c>
      <c r="CN126">
        <v>0</v>
      </c>
      <c r="CO126">
        <v>0</v>
      </c>
      <c r="CP126">
        <v>11</v>
      </c>
      <c r="CQ126">
        <v>6</v>
      </c>
      <c r="CR126">
        <v>2</v>
      </c>
      <c r="CS126">
        <v>2</v>
      </c>
      <c r="CT126">
        <v>12</v>
      </c>
      <c r="CU126">
        <v>0</v>
      </c>
      <c r="CV126">
        <v>2</v>
      </c>
      <c r="CW126">
        <v>12</v>
      </c>
      <c r="CX126">
        <v>13</v>
      </c>
      <c r="CY126">
        <v>0</v>
      </c>
      <c r="CZ126">
        <v>2</v>
      </c>
      <c r="DA126">
        <v>12</v>
      </c>
      <c r="DC126">
        <f>((12/17)*100)</f>
        <v>70.588235294117652</v>
      </c>
      <c r="DD126">
        <f>((5/17)*100)</f>
        <v>29.411764705882355</v>
      </c>
      <c r="DE126">
        <f>((4/17)*100)</f>
        <v>23.52941176470588</v>
      </c>
      <c r="DP126">
        <f>((6/10)*100)</f>
        <v>60</v>
      </c>
      <c r="DQ126">
        <f>((0/10)*100)</f>
        <v>0</v>
      </c>
      <c r="DR126">
        <f>((0/10)*100)</f>
        <v>0</v>
      </c>
      <c r="DS126">
        <f>((6/11)*100)</f>
        <v>54.54545454545454</v>
      </c>
      <c r="DT126">
        <f>((2/11)*100)</f>
        <v>18.181818181818183</v>
      </c>
      <c r="DU126">
        <f>((2/11)*100)</f>
        <v>18.181818181818183</v>
      </c>
      <c r="DV126">
        <f>((0/12)*100)</f>
        <v>0</v>
      </c>
      <c r="DW126">
        <f>((2/12)*100)</f>
        <v>16.666666666666664</v>
      </c>
      <c r="DX126">
        <f>((12/12)*100)</f>
        <v>100</v>
      </c>
      <c r="DY126">
        <f>((0/13)*100)</f>
        <v>0</v>
      </c>
      <c r="DZ126">
        <f>((2/13)*100)</f>
        <v>15.384615384615385</v>
      </c>
      <c r="EA126">
        <f>((12/13)*100)</f>
        <v>92.307692307692307</v>
      </c>
    </row>
    <row r="127" spans="1:131" x14ac:dyDescent="0.25">
      <c r="A127">
        <v>30.560535000000016</v>
      </c>
      <c r="B127">
        <v>5.6481750000000002</v>
      </c>
    </row>
    <row r="128" spans="1:131" x14ac:dyDescent="0.25">
      <c r="A128" t="s">
        <v>22</v>
      </c>
      <c r="B128" t="s">
        <v>22</v>
      </c>
      <c r="C128" t="s">
        <v>22</v>
      </c>
      <c r="D128" t="s">
        <v>22</v>
      </c>
      <c r="E128" t="s">
        <v>22</v>
      </c>
      <c r="F128" t="s">
        <v>22</v>
      </c>
      <c r="G128" t="s">
        <v>22</v>
      </c>
      <c r="H128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11653-9B97-4B0E-B940-171627F686E8}">
  <dimension ref="A1:CB2623"/>
  <sheetViews>
    <sheetView workbookViewId="0">
      <selection activeCell="X49" sqref="X49"/>
    </sheetView>
  </sheetViews>
  <sheetFormatPr defaultRowHeight="15" x14ac:dyDescent="0.25"/>
  <cols>
    <col min="1" max="1" width="5" bestFit="1" customWidth="1"/>
    <col min="2" max="2" width="11" bestFit="1" customWidth="1"/>
    <col min="3" max="3" width="2" bestFit="1" customWidth="1"/>
    <col min="4" max="4" width="11" bestFit="1" customWidth="1"/>
    <col min="5" max="5" width="2" bestFit="1" customWidth="1"/>
    <col min="6" max="6" width="11" bestFit="1" customWidth="1"/>
    <col min="7" max="7" width="2" bestFit="1" customWidth="1"/>
    <col min="8" max="8" width="11" bestFit="1" customWidth="1"/>
    <col min="9" max="9" width="2" bestFit="1" customWidth="1"/>
    <col min="10" max="10" width="11.28515625" bestFit="1" customWidth="1"/>
    <col min="11" max="11" width="11.140625" bestFit="1" customWidth="1"/>
    <col min="12" max="12" width="5.28515625" bestFit="1" customWidth="1"/>
    <col min="14" max="14" width="5.140625" bestFit="1" customWidth="1"/>
    <col min="16" max="16" width="11.42578125" bestFit="1" customWidth="1"/>
    <col min="17" max="17" width="10.5703125" bestFit="1" customWidth="1"/>
    <col min="20" max="20" width="18.140625" bestFit="1" customWidth="1"/>
    <col min="21" max="21" width="8.140625" bestFit="1" customWidth="1"/>
    <col min="22" max="22" width="12" bestFit="1" customWidth="1"/>
    <col min="24" max="24" width="14" bestFit="1" customWidth="1"/>
    <col min="25" max="25" width="5" bestFit="1" customWidth="1"/>
    <col min="26" max="26" width="12" bestFit="1" customWidth="1"/>
    <col min="28" max="28" width="14" bestFit="1" customWidth="1"/>
    <col min="29" max="29" width="5" bestFit="1" customWidth="1"/>
    <col min="30" max="30" width="11" bestFit="1" customWidth="1"/>
    <col min="32" max="32" width="13.42578125" bestFit="1" customWidth="1"/>
    <col min="33" max="33" width="11.85546875" bestFit="1" customWidth="1"/>
    <col min="35" max="35" width="12.42578125" bestFit="1" customWidth="1"/>
    <col min="36" max="36" width="8" bestFit="1" customWidth="1"/>
    <col min="37" max="37" width="12" bestFit="1" customWidth="1"/>
    <col min="38" max="38" width="6" bestFit="1" customWidth="1"/>
    <col min="40" max="44" width="5" bestFit="1" customWidth="1"/>
    <col min="45" max="45" width="8.85546875" bestFit="1" customWidth="1"/>
    <col min="46" max="57" width="12" bestFit="1" customWidth="1"/>
    <col min="59" max="59" width="5.5703125" bestFit="1" customWidth="1"/>
    <col min="60" max="60" width="9.85546875" bestFit="1" customWidth="1"/>
    <col min="61" max="61" width="16.7109375" bestFit="1" customWidth="1"/>
    <col min="62" max="62" width="7.28515625" bestFit="1" customWidth="1"/>
    <col min="63" max="63" width="12.42578125" bestFit="1" customWidth="1"/>
    <col min="64" max="64" width="4.5703125" bestFit="1" customWidth="1"/>
    <col min="65" max="65" width="16.7109375" bestFit="1" customWidth="1"/>
    <col min="66" max="66" width="17.5703125" bestFit="1" customWidth="1"/>
    <col min="68" max="68" width="12.5703125" bestFit="1" customWidth="1"/>
    <col min="69" max="80" width="12" bestFit="1" customWidth="1"/>
  </cols>
  <sheetData>
    <row r="1" spans="1:80" x14ac:dyDescent="0.25">
      <c r="A1">
        <v>200</v>
      </c>
      <c r="B1" t="s">
        <v>0</v>
      </c>
      <c r="D1" t="s">
        <v>2</v>
      </c>
      <c r="F1" t="s">
        <v>4</v>
      </c>
      <c r="H1" t="s">
        <v>6</v>
      </c>
      <c r="J1" t="s">
        <v>8</v>
      </c>
      <c r="K1" t="s">
        <v>9</v>
      </c>
      <c r="L1" t="s">
        <v>10</v>
      </c>
      <c r="N1" t="s">
        <v>12</v>
      </c>
      <c r="P1" t="s">
        <v>204</v>
      </c>
      <c r="Q1" t="s">
        <v>205</v>
      </c>
      <c r="R1" t="s">
        <v>233</v>
      </c>
      <c r="T1" t="s">
        <v>240</v>
      </c>
      <c r="U1" t="s">
        <v>241</v>
      </c>
      <c r="V1" t="s">
        <v>242</v>
      </c>
      <c r="X1" t="s">
        <v>243</v>
      </c>
      <c r="Y1" t="s">
        <v>244</v>
      </c>
      <c r="Z1" t="s">
        <v>244</v>
      </c>
      <c r="AB1" t="s">
        <v>243</v>
      </c>
      <c r="AC1" t="s">
        <v>245</v>
      </c>
      <c r="AD1" t="s">
        <v>245</v>
      </c>
      <c r="AF1" t="s">
        <v>246</v>
      </c>
      <c r="AI1" t="s">
        <v>212</v>
      </c>
      <c r="AJ1" t="s">
        <v>213</v>
      </c>
      <c r="AK1" t="s">
        <v>214</v>
      </c>
      <c r="AL1" t="e">
        <v>#N/A</v>
      </c>
      <c r="AN1" t="s">
        <v>215</v>
      </c>
      <c r="AO1" t="s">
        <v>216</v>
      </c>
      <c r="AP1" t="s">
        <v>217</v>
      </c>
      <c r="AQ1" t="s">
        <v>218</v>
      </c>
      <c r="AR1" t="s">
        <v>219</v>
      </c>
      <c r="AS1" t="s">
        <v>220</v>
      </c>
      <c r="AT1" t="s">
        <v>221</v>
      </c>
      <c r="AU1" t="s">
        <v>222</v>
      </c>
      <c r="AV1" t="s">
        <v>223</v>
      </c>
      <c r="AW1" t="s">
        <v>224</v>
      </c>
      <c r="AX1" t="s">
        <v>225</v>
      </c>
      <c r="AY1" t="s">
        <v>226</v>
      </c>
      <c r="AZ1" t="s">
        <v>227</v>
      </c>
      <c r="BA1" t="s">
        <v>228</v>
      </c>
      <c r="BB1" t="s">
        <v>229</v>
      </c>
      <c r="BC1" t="s">
        <v>230</v>
      </c>
      <c r="BD1" t="s">
        <v>231</v>
      </c>
      <c r="BE1" t="s">
        <v>232</v>
      </c>
      <c r="BG1" t="s">
        <v>234</v>
      </c>
      <c r="BH1" t="s">
        <v>235</v>
      </c>
      <c r="BI1" t="s">
        <v>236</v>
      </c>
      <c r="BJ1" t="s">
        <v>237</v>
      </c>
      <c r="BK1" t="s">
        <v>238</v>
      </c>
      <c r="BM1" t="s">
        <v>236</v>
      </c>
      <c r="BN1" t="s">
        <v>239</v>
      </c>
      <c r="BP1" t="s">
        <v>314</v>
      </c>
      <c r="BQ1" t="s">
        <v>315</v>
      </c>
      <c r="BR1" t="s">
        <v>316</v>
      </c>
      <c r="BS1" t="s">
        <v>317</v>
      </c>
      <c r="BT1" t="s">
        <v>318</v>
      </c>
      <c r="BU1" t="s">
        <v>319</v>
      </c>
      <c r="BV1" t="s">
        <v>320</v>
      </c>
      <c r="BW1" t="s">
        <v>321</v>
      </c>
      <c r="BX1" t="s">
        <v>322</v>
      </c>
      <c r="BY1" t="s">
        <v>323</v>
      </c>
      <c r="BZ1" t="s">
        <v>324</v>
      </c>
      <c r="CA1" t="s">
        <v>325</v>
      </c>
      <c r="CB1" t="s">
        <v>326</v>
      </c>
    </row>
    <row r="2" spans="1:80" x14ac:dyDescent="0.25">
      <c r="A2">
        <v>1</v>
      </c>
      <c r="Q2" t="str">
        <f t="shared" ref="Q2:Q65" si="0">CONCATENATE(C2,E2,G2,I2)</f>
        <v/>
      </c>
      <c r="R2" t="s">
        <v>22</v>
      </c>
      <c r="T2" t="s">
        <v>298</v>
      </c>
      <c r="U2">
        <v>401</v>
      </c>
      <c r="X2" t="s">
        <v>286</v>
      </c>
      <c r="Y2" t="s">
        <v>259</v>
      </c>
      <c r="Z2">
        <f>(Z$6/Z$4)*100</f>
        <v>93.266832917705727</v>
      </c>
      <c r="AD2">
        <f>(AD$6/AD$4)*100</f>
        <v>94.279176201372991</v>
      </c>
      <c r="AF2">
        <f>(AF$8/AF$6)*100</f>
        <v>98.636363636363626</v>
      </c>
      <c r="AI2" t="s">
        <v>206</v>
      </c>
      <c r="AJ2">
        <f>COUNTIF($P:$P,0)</f>
        <v>200</v>
      </c>
      <c r="AK2">
        <f>(AJ2/AJ7)*100</f>
        <v>7.7429345722028655</v>
      </c>
      <c r="AL2">
        <f>(200/200)</f>
        <v>1</v>
      </c>
      <c r="AN2">
        <v>4</v>
      </c>
      <c r="AO2">
        <v>18</v>
      </c>
      <c r="AP2">
        <v>16</v>
      </c>
      <c r="AQ2">
        <v>4</v>
      </c>
      <c r="AR2">
        <v>3</v>
      </c>
      <c r="AT2">
        <f>(($AO$2-$AN$2)/($AN$3-$AN$2))</f>
        <v>0.51851851851851849</v>
      </c>
      <c r="AU2">
        <f>(($AP$2-$AN$2)/($AN$3-$AN$2))</f>
        <v>0.44444444444444442</v>
      </c>
      <c r="AV2">
        <f>(($AQ$2-$AN$2)/($AN$3-$AN$2))</f>
        <v>0</v>
      </c>
      <c r="AW2">
        <f>(($AN$3-$AO$2)/($AO$3-$AO$2))</f>
        <v>0.5</v>
      </c>
      <c r="AX2">
        <f>(($AP$3-$AO$2)/($AO$3-$AO$2))</f>
        <v>0.88461538461538458</v>
      </c>
      <c r="AY2">
        <f>(($AQ$3-$AO$2)/($AO$3-$AO$2))</f>
        <v>0.53846153846153844</v>
      </c>
      <c r="AZ2">
        <f>(($AN$3-$AP$2)/($AP$3-$AP$2))</f>
        <v>0.6</v>
      </c>
      <c r="BA2">
        <f>(($AO$2-$AP$2)/($AP$3-$AP$2))</f>
        <v>0.08</v>
      </c>
      <c r="BB2">
        <f>(($AQ$3-$AP$2)/($AP$3-$AP$2))</f>
        <v>0.64</v>
      </c>
      <c r="BC2">
        <f>(($AN$2-$AQ$2)/($AQ$3-$AQ$2))</f>
        <v>0</v>
      </c>
      <c r="BD2">
        <f>(($AO$2-$AQ$2)/($AQ$3-$AQ$2))</f>
        <v>0.5</v>
      </c>
      <c r="BE2">
        <f>(($AP$2-$AQ$2)/($AQ$3-$AQ$2))</f>
        <v>0.42857142857142855</v>
      </c>
      <c r="BG2" t="s">
        <v>22</v>
      </c>
      <c r="BH2">
        <v>3</v>
      </c>
      <c r="BI2">
        <f>($BH$6-$BH$3)/200</f>
        <v>7.0000000000000007E-2</v>
      </c>
      <c r="BJ2">
        <f>($BH$42-$BH$2)/200</f>
        <v>1.18</v>
      </c>
      <c r="BK2">
        <f>SUM($BJ:$BJ)</f>
        <v>12.98</v>
      </c>
      <c r="BL2" t="s">
        <v>30</v>
      </c>
      <c r="BM2">
        <f>AVERAGE($BI:$BI)</f>
        <v>9.0037406483790522E-2</v>
      </c>
      <c r="BN2">
        <f>BK4/BK2</f>
        <v>30.893682588597841</v>
      </c>
      <c r="BQ2">
        <f>1-(($AO$2-$AN$2)/($AN$3-$AN$2))</f>
        <v>0.48148148148148151</v>
      </c>
      <c r="BR2">
        <f>(($AP$2-$AN$2)/($AN$3-$AN$2))</f>
        <v>0.44444444444444442</v>
      </c>
      <c r="BS2">
        <f>(($AQ$2-$AN$2)/($AN$3-$AN$2))</f>
        <v>0</v>
      </c>
      <c r="BT2">
        <f>(($AN$3-$AO$2)/($AO$3-$AO$2))</f>
        <v>0.5</v>
      </c>
      <c r="BU2">
        <f>1-(($AP$3-$AO$2)/($AO$3-$AO$2))</f>
        <v>0.11538461538461542</v>
      </c>
      <c r="BV2">
        <f>1-(($AQ$3-$AO$2)/($AO$3-$AO$2))</f>
        <v>0.46153846153846156</v>
      </c>
      <c r="BW2">
        <f>1-(($AN$3-$AP$2)/($AP$3-$AP$2))</f>
        <v>0.4</v>
      </c>
      <c r="BX2">
        <f>(($AO$2-$AP$2)/($AP$3-$AP$2))</f>
        <v>0.08</v>
      </c>
      <c r="BY2">
        <f>1-(($AQ$3-$AP$2)/($AP$3-$AP$2))</f>
        <v>0.36</v>
      </c>
      <c r="BZ2">
        <f>(($AN$2-$AQ$2)/($AQ$3-$AQ$2))</f>
        <v>0</v>
      </c>
      <c r="CA2">
        <f>(($AO$2-$AQ$2)/($AQ$3-$AQ$2))</f>
        <v>0.5</v>
      </c>
      <c r="CB2">
        <f>(($AP$2-$AQ$2)/($AQ$3-$AQ$2))</f>
        <v>0.42857142857142855</v>
      </c>
    </row>
    <row r="3" spans="1:80" x14ac:dyDescent="0.25">
      <c r="A3">
        <v>2</v>
      </c>
      <c r="Q3" t="str">
        <f t="shared" si="0"/>
        <v/>
      </c>
      <c r="R3">
        <v>1</v>
      </c>
      <c r="T3" t="s">
        <v>292</v>
      </c>
      <c r="U3">
        <v>72</v>
      </c>
      <c r="V3">
        <f t="shared" ref="V3:V9" si="1" xml:space="preserve"> (U3/U$2)*100</f>
        <v>17.955112219451372</v>
      </c>
      <c r="X3" t="s">
        <v>286</v>
      </c>
      <c r="Y3" t="s">
        <v>260</v>
      </c>
      <c r="Z3" t="s">
        <v>247</v>
      </c>
      <c r="AB3" t="s">
        <v>286</v>
      </c>
      <c r="AC3" t="str">
        <f>CONCATENATE($R3,$R4,$R5,$R6)</f>
        <v>1432</v>
      </c>
      <c r="AD3" t="s">
        <v>247</v>
      </c>
      <c r="AF3" t="s">
        <v>249</v>
      </c>
      <c r="AI3" t="s">
        <v>207</v>
      </c>
      <c r="AJ3">
        <f>COUNTIF($P:$P,1)</f>
        <v>847</v>
      </c>
      <c r="AK3">
        <f>(AJ3/AJ7)*100</f>
        <v>32.791327913279133</v>
      </c>
      <c r="AL3">
        <f>(847/200)</f>
        <v>4.2350000000000003</v>
      </c>
      <c r="AN3">
        <v>31</v>
      </c>
      <c r="AO3">
        <v>44</v>
      </c>
      <c r="AP3">
        <v>41</v>
      </c>
      <c r="AQ3">
        <v>32</v>
      </c>
      <c r="AR3">
        <v>239</v>
      </c>
      <c r="AT3">
        <f>(($AO$3-$AN$3)/($AN$4-$AN$3))</f>
        <v>0.52</v>
      </c>
      <c r="AU3">
        <f>(($AP$3-$AN$3)/($AN$4-$AN$3))</f>
        <v>0.4</v>
      </c>
      <c r="AV3">
        <f>(($AQ$3-$AN$3)/($AN$4-$AN$3))</f>
        <v>0.04</v>
      </c>
      <c r="AW3">
        <f>(($AN$4-$AO$3)/($AO$4-$AO$3))</f>
        <v>0.48</v>
      </c>
      <c r="AX3">
        <f>(($AP$4-$AO$3)/($AO$4-$AO$3))</f>
        <v>0.88</v>
      </c>
      <c r="AY3">
        <f>(($AQ$4-$AO$3)/($AO$4-$AO$3))</f>
        <v>0.52</v>
      </c>
      <c r="AZ3">
        <f>(($AN$4-$AP$3)/($AP$4-$AP$3))</f>
        <v>0.6</v>
      </c>
      <c r="BA3">
        <f>(($AO$3-$AP$3)/($AP$4-$AP$3))</f>
        <v>0.12</v>
      </c>
      <c r="BB3">
        <f>(($AQ$4-$AP$3)/($AP$4-$AP$3))</f>
        <v>0.64</v>
      </c>
      <c r="BC3">
        <f>(($AN$3-$AQ$2)/($AQ$3-$AQ$2))</f>
        <v>0.9642857142857143</v>
      </c>
      <c r="BD3">
        <f>(($AO$3-$AQ$3)/($AQ$4-$AQ$3))</f>
        <v>0.48</v>
      </c>
      <c r="BE3">
        <f>(($AP$3-$AQ$3)/($AQ$4-$AQ$3))</f>
        <v>0.36</v>
      </c>
      <c r="BG3">
        <v>1</v>
      </c>
      <c r="BH3">
        <v>4</v>
      </c>
      <c r="BI3">
        <f>($BH$7-$BH$4)/200</f>
        <v>0.13500000000000001</v>
      </c>
      <c r="BJ3">
        <f>($BH$86-$BH$43)/200</f>
        <v>1.395</v>
      </c>
      <c r="BK3" t="s">
        <v>247</v>
      </c>
      <c r="BL3" t="s">
        <v>31</v>
      </c>
      <c r="BM3">
        <f>STDEV($BI:$BI)</f>
        <v>2.1947348296705114E-2</v>
      </c>
      <c r="BQ3">
        <f>1-(($AO$3-$AN$3)/($AN$4-$AN$3))</f>
        <v>0.48</v>
      </c>
      <c r="BR3">
        <f>(($AP$3-$AN$3)/($AN$4-$AN$3))</f>
        <v>0.4</v>
      </c>
      <c r="BS3">
        <f>(($AQ$3-$AN$3)/($AN$4-$AN$3))</f>
        <v>0.04</v>
      </c>
      <c r="BT3">
        <f>(($AN$4-$AO$3)/($AO$4-$AO$3))</f>
        <v>0.48</v>
      </c>
      <c r="BU3">
        <f>1-(($AP$4-$AO$3)/($AO$4-$AO$3))</f>
        <v>0.12</v>
      </c>
      <c r="BV3">
        <f>1-(($AQ$4-$AO$3)/($AO$4-$AO$3))</f>
        <v>0.48</v>
      </c>
      <c r="BW3">
        <f>1-(($AN$4-$AP$3)/($AP$4-$AP$3))</f>
        <v>0.4</v>
      </c>
      <c r="BX3">
        <f>(($AO$3-$AP$3)/($AP$4-$AP$3))</f>
        <v>0.12</v>
      </c>
      <c r="BY3">
        <f>1-(($AQ$4-$AP$3)/($AP$4-$AP$3))</f>
        <v>0.36</v>
      </c>
      <c r="BZ3">
        <f>1-(($AN$3-$AQ$2)/($AQ$3-$AQ$2))</f>
        <v>3.5714285714285698E-2</v>
      </c>
      <c r="CA3">
        <f>(($AO$3-$AQ$3)/($AQ$4-$AQ$3))</f>
        <v>0.48</v>
      </c>
      <c r="CB3">
        <f>(($AP$3-$AQ$3)/($AQ$4-$AQ$3))</f>
        <v>0.36</v>
      </c>
    </row>
    <row r="4" spans="1:80" x14ac:dyDescent="0.25">
      <c r="A4">
        <v>3</v>
      </c>
      <c r="J4">
        <v>235.93366</v>
      </c>
      <c r="K4" t="s">
        <v>22</v>
      </c>
      <c r="Q4" t="str">
        <f t="shared" si="0"/>
        <v/>
      </c>
      <c r="R4">
        <v>4</v>
      </c>
      <c r="T4" t="s">
        <v>293</v>
      </c>
      <c r="U4">
        <v>0</v>
      </c>
      <c r="V4">
        <f t="shared" si="1"/>
        <v>0</v>
      </c>
      <c r="X4" t="s">
        <v>286</v>
      </c>
      <c r="Y4" t="s">
        <v>261</v>
      </c>
      <c r="Z4">
        <v>401</v>
      </c>
      <c r="AD4">
        <f>COUNTIF($R:$R,"1")+COUNTIF($R:$R,"2")+COUNTIF($R:$R,"3")+COUNTIF($R:$R,"4")+COUNTIF($R:$R,"3D")+COUNTIF($R:$R,"4D")</f>
        <v>437</v>
      </c>
      <c r="AF4">
        <f>(AF$10/(AF$8+AF$10))*100</f>
        <v>0</v>
      </c>
      <c r="AI4" t="s">
        <v>208</v>
      </c>
      <c r="AJ4">
        <f>COUNTIF($P:$P,2)</f>
        <v>1463</v>
      </c>
      <c r="AK4">
        <f>(AJ4/AJ7)*100</f>
        <v>56.639566395663955</v>
      </c>
      <c r="AL4">
        <f>(1463/200)</f>
        <v>7.3150000000000004</v>
      </c>
      <c r="AN4">
        <v>56</v>
      </c>
      <c r="AO4">
        <v>69</v>
      </c>
      <c r="AP4">
        <v>66</v>
      </c>
      <c r="AQ4">
        <v>57</v>
      </c>
      <c r="AR4">
        <v>241</v>
      </c>
      <c r="AT4">
        <f>(($AO$4-$AN$4)/($AN$5-$AN$4))</f>
        <v>0.56521739130434778</v>
      </c>
      <c r="AU4">
        <f>(($AP$4-$AN$4)/($AN$5-$AN$4))</f>
        <v>0.43478260869565216</v>
      </c>
      <c r="AV4">
        <f>(($AQ$4-$AN$4)/($AN$5-$AN$4))</f>
        <v>4.3478260869565216E-2</v>
      </c>
      <c r="AW4">
        <f>(($AN$5-$AO$4)/($AO$5-$AO$4))</f>
        <v>0.4</v>
      </c>
      <c r="AX4">
        <f>(($AP$5-$AO$4)/($AO$5-$AO$4))</f>
        <v>0.76</v>
      </c>
      <c r="AY4">
        <f>(($AQ$5-$AO$4)/($AO$5-$AO$4))</f>
        <v>0.6</v>
      </c>
      <c r="AZ4">
        <f>(($AN$5-$AP$4)/($AP$5-$AP$4))</f>
        <v>0.59090909090909094</v>
      </c>
      <c r="BA4">
        <f>(($AO$4-$AP$4)/($AP$5-$AP$4))</f>
        <v>0.13636363636363635</v>
      </c>
      <c r="BB4">
        <f>(($AQ$5-$AP$4)/($AP$5-$AP$4))</f>
        <v>0.81818181818181823</v>
      </c>
      <c r="BC4">
        <f>(($AN$4-$AQ$3)/($AQ$4-$AQ$3))</f>
        <v>0.96</v>
      </c>
      <c r="BD4">
        <f>(($AO$4-$AQ$4)/($AQ$5-$AQ$4))</f>
        <v>0.44444444444444442</v>
      </c>
      <c r="BE4">
        <f>(($AP$4-$AQ$4)/($AQ$5-$AQ$4))</f>
        <v>0.33333333333333331</v>
      </c>
      <c r="BG4">
        <v>4</v>
      </c>
      <c r="BH4">
        <v>4</v>
      </c>
      <c r="BI4">
        <f>($BH$8-$BH$5)/200</f>
        <v>0.08</v>
      </c>
      <c r="BJ4">
        <f>($BH$131-$BH$87)/200</f>
        <v>1.31</v>
      </c>
      <c r="BK4">
        <f>COUNTA($Y:$Y)-1</f>
        <v>401</v>
      </c>
      <c r="BQ4">
        <f>1-(($AO$4-$AN$4)/($AN$5-$AN$4))</f>
        <v>0.43478260869565222</v>
      </c>
      <c r="BR4">
        <f>(($AP$4-$AN$4)/($AN$5-$AN$4))</f>
        <v>0.43478260869565216</v>
      </c>
      <c r="BS4">
        <f>(($AQ$4-$AN$4)/($AN$5-$AN$4))</f>
        <v>4.3478260869565216E-2</v>
      </c>
      <c r="BT4">
        <f>(($AN$5-$AO$4)/($AO$5-$AO$4))</f>
        <v>0.4</v>
      </c>
      <c r="BU4">
        <f>1-(($AP$5-$AO$4)/($AO$5-$AO$4))</f>
        <v>0.24</v>
      </c>
      <c r="BV4">
        <f>1-(($AQ$5-$AO$4)/($AO$5-$AO$4))</f>
        <v>0.4</v>
      </c>
      <c r="BW4">
        <f>1-(($AN$5-$AP$4)/($AP$5-$AP$4))</f>
        <v>0.40909090909090906</v>
      </c>
      <c r="BX4">
        <f>(($AO$4-$AP$4)/($AP$5-$AP$4))</f>
        <v>0.13636363636363635</v>
      </c>
      <c r="BY4">
        <f>1-(($AQ$5-$AP$4)/($AP$5-$AP$4))</f>
        <v>0.18181818181818177</v>
      </c>
      <c r="BZ4">
        <f>1-(($AN$4-$AQ$3)/($AQ$4-$AQ$3))</f>
        <v>4.0000000000000036E-2</v>
      </c>
      <c r="CA4">
        <f>(($AO$4-$AQ$4)/($AQ$5-$AQ$4))</f>
        <v>0.44444444444444442</v>
      </c>
      <c r="CB4">
        <f>(($AP$4-$AQ$4)/($AQ$5-$AQ$4))</f>
        <v>0.33333333333333331</v>
      </c>
    </row>
    <row r="5" spans="1:80" x14ac:dyDescent="0.25">
      <c r="A5">
        <v>4</v>
      </c>
      <c r="B5">
        <v>236.75912399999999</v>
      </c>
      <c r="C5" s="2">
        <v>1</v>
      </c>
      <c r="H5">
        <v>248.02592799999999</v>
      </c>
      <c r="I5" s="3">
        <v>4</v>
      </c>
      <c r="P5">
        <v>2</v>
      </c>
      <c r="Q5" t="str">
        <f t="shared" si="0"/>
        <v>14</v>
      </c>
      <c r="R5">
        <v>3</v>
      </c>
      <c r="T5" t="s">
        <v>294</v>
      </c>
      <c r="U5">
        <v>3</v>
      </c>
      <c r="V5">
        <f t="shared" si="1"/>
        <v>0.74812967581047385</v>
      </c>
      <c r="X5" t="s">
        <v>286</v>
      </c>
      <c r="Y5" t="s">
        <v>262</v>
      </c>
      <c r="Z5" t="s">
        <v>248</v>
      </c>
      <c r="AD5" t="s">
        <v>248</v>
      </c>
      <c r="AF5" t="s">
        <v>250</v>
      </c>
      <c r="AI5" t="s">
        <v>209</v>
      </c>
      <c r="AJ5">
        <f>COUNTIF($P:$P,3)</f>
        <v>73</v>
      </c>
      <c r="AK5">
        <f>(AJ5/AJ7)*100</f>
        <v>2.8261711188540457</v>
      </c>
      <c r="AL5">
        <f>(73/200)</f>
        <v>0.36499999999999999</v>
      </c>
      <c r="AN5">
        <v>79</v>
      </c>
      <c r="AO5">
        <v>94</v>
      </c>
      <c r="AP5">
        <v>88</v>
      </c>
      <c r="AQ5">
        <v>84</v>
      </c>
      <c r="AR5">
        <v>520</v>
      </c>
      <c r="AT5">
        <f>(($AO$5-$AN$5)/($AN$6-$AN$5))</f>
        <v>0.65217391304347827</v>
      </c>
      <c r="AU5">
        <f>(($AP$5-$AN$5)/($AN$6-$AN$5))</f>
        <v>0.39130434782608697</v>
      </c>
      <c r="AV5">
        <f>(($AQ$5-$AN$5)/($AN$6-$AN$5))</f>
        <v>0.21739130434782608</v>
      </c>
      <c r="AW5">
        <f>(($AN$6-$AO$5)/($AO$6-$AO$5))</f>
        <v>0.2857142857142857</v>
      </c>
      <c r="AX5">
        <f>(($AP$6-$AO$5)/($AO$6-$AO$5))</f>
        <v>0.7142857142857143</v>
      </c>
      <c r="AY5">
        <f>(($AQ$6-$AO$5)/($AO$6-$AO$5))</f>
        <v>0.5714285714285714</v>
      </c>
      <c r="AZ5">
        <f>(($AN$6-$AP$5)/($AP$6-$AP$5))</f>
        <v>0.53846153846153844</v>
      </c>
      <c r="BA5">
        <f>(($AO$5-$AP$5)/($AP$6-$AP$5))</f>
        <v>0.23076923076923078</v>
      </c>
      <c r="BB5">
        <f>(($AQ$6-$AP$5)/($AP$6-$AP$5))</f>
        <v>0.84615384615384615</v>
      </c>
      <c r="BC5">
        <f>(($AN$5-$AQ$4)/($AQ$5-$AQ$4))</f>
        <v>0.81481481481481477</v>
      </c>
      <c r="BD5">
        <f>(($AO$5-$AQ$5)/($AQ$6-$AQ$5))</f>
        <v>0.38461538461538464</v>
      </c>
      <c r="BE5">
        <f>(($AP$5-$AQ$5)/($AQ$6-$AQ$5))</f>
        <v>0.15384615384615385</v>
      </c>
      <c r="BG5">
        <v>3</v>
      </c>
      <c r="BH5">
        <v>16</v>
      </c>
      <c r="BI5">
        <f>($BH$9-$BH$6)/200</f>
        <v>0.115</v>
      </c>
      <c r="BJ5">
        <f>($BH$171-$BH$132)/200</f>
        <v>1.07</v>
      </c>
      <c r="BQ5">
        <f>1-(($AO$5-$AN$5)/($AN$6-$AN$5))</f>
        <v>0.34782608695652173</v>
      </c>
      <c r="BR5">
        <f>(($AP$5-$AN$5)/($AN$6-$AN$5))</f>
        <v>0.39130434782608697</v>
      </c>
      <c r="BS5">
        <f>(($AQ$5-$AN$5)/($AN$6-$AN$5))</f>
        <v>0.21739130434782608</v>
      </c>
      <c r="BT5">
        <f>(($AN$6-$AO$5)/($AO$6-$AO$5))</f>
        <v>0.2857142857142857</v>
      </c>
      <c r="BU5">
        <f>1-(($AP$6-$AO$5)/($AO$6-$AO$5))</f>
        <v>0.2857142857142857</v>
      </c>
      <c r="BV5">
        <f>1-(($AQ$6-$AO$5)/($AO$6-$AO$5))</f>
        <v>0.4285714285714286</v>
      </c>
      <c r="BW5">
        <f>1-(($AN$6-$AP$5)/($AP$6-$AP$5))</f>
        <v>0.46153846153846156</v>
      </c>
      <c r="BX5">
        <f>(($AO$5-$AP$5)/($AP$6-$AP$5))</f>
        <v>0.23076923076923078</v>
      </c>
      <c r="BY5">
        <f>1-(($AQ$6-$AP$5)/($AP$6-$AP$5))</f>
        <v>0.15384615384615385</v>
      </c>
      <c r="BZ5">
        <f>1-(($AN$5-$AQ$4)/($AQ$5-$AQ$4))</f>
        <v>0.18518518518518523</v>
      </c>
      <c r="CA5">
        <f>(($AO$5-$AQ$5)/($AQ$6-$AQ$5))</f>
        <v>0.38461538461538464</v>
      </c>
      <c r="CB5">
        <f>(($AP$5-$AQ$5)/($AQ$6-$AQ$5))</f>
        <v>0.15384615384615385</v>
      </c>
    </row>
    <row r="6" spans="1:80" x14ac:dyDescent="0.25">
      <c r="A6">
        <v>5</v>
      </c>
      <c r="B6">
        <v>236.77247599999998</v>
      </c>
      <c r="C6" s="2">
        <v>1</v>
      </c>
      <c r="H6">
        <v>247.903659</v>
      </c>
      <c r="I6" s="3">
        <v>4</v>
      </c>
      <c r="P6">
        <v>2</v>
      </c>
      <c r="Q6" t="str">
        <f t="shared" si="0"/>
        <v>14</v>
      </c>
      <c r="R6">
        <v>2</v>
      </c>
      <c r="T6" t="s">
        <v>295</v>
      </c>
      <c r="U6">
        <v>136</v>
      </c>
      <c r="V6">
        <f t="shared" si="1"/>
        <v>33.915211970074814</v>
      </c>
      <c r="X6" t="s">
        <v>286</v>
      </c>
      <c r="Y6" t="s">
        <v>259</v>
      </c>
      <c r="Z6">
        <v>374</v>
      </c>
      <c r="AD6">
        <v>412</v>
      </c>
      <c r="AF6">
        <f>COUNTIF($R:$R,1)+COUNTIF($R:$R,2)</f>
        <v>220</v>
      </c>
      <c r="AI6" t="s">
        <v>210</v>
      </c>
      <c r="AJ6">
        <f>COUNTIF($P:$P,4)</f>
        <v>0</v>
      </c>
      <c r="AK6">
        <f>(AJ6/AJ7)*100</f>
        <v>0</v>
      </c>
      <c r="AL6">
        <f>(0/200)</f>
        <v>0</v>
      </c>
      <c r="AN6">
        <v>102</v>
      </c>
      <c r="AO6">
        <v>122</v>
      </c>
      <c r="AP6">
        <v>114</v>
      </c>
      <c r="AQ6">
        <v>110</v>
      </c>
      <c r="AR6">
        <v>522</v>
      </c>
      <c r="AT6">
        <f>(($AO$6-$AN$6)/($AN$7-$AN$6))</f>
        <v>0.66666666666666663</v>
      </c>
      <c r="AU6">
        <f>(($AP$6-$AN$6)/($AN$7-$AN$6))</f>
        <v>0.4</v>
      </c>
      <c r="AV6">
        <f>(($AQ$6-$AN$6)/($AN$7-$AN$6))</f>
        <v>0.26666666666666666</v>
      </c>
      <c r="AW6">
        <f>(($AN$7-$AO$6)/($AO$7-$AO$6))</f>
        <v>0.4</v>
      </c>
      <c r="AX6">
        <f>(($AP$7-$AO$6)/($AO$7-$AO$6))</f>
        <v>0.72</v>
      </c>
      <c r="AY6">
        <f>(($AQ$7-$AO$6)/($AO$7-$AO$6))</f>
        <v>0.56000000000000005</v>
      </c>
      <c r="AZ6">
        <f>(($AN$7-$AP$6)/($AP$7-$AP$6))</f>
        <v>0.69230769230769229</v>
      </c>
      <c r="BA6">
        <f>(($AO$6-$AP$6)/($AP$7-$AP$6))</f>
        <v>0.30769230769230771</v>
      </c>
      <c r="BB6">
        <f>(($AQ$7-$AP$6)/($AP$7-$AP$6))</f>
        <v>0.84615384615384615</v>
      </c>
      <c r="BC6">
        <f>(($AN$6-$AQ$5)/($AQ$6-$AQ$5))</f>
        <v>0.69230769230769229</v>
      </c>
      <c r="BD6">
        <f>(($AO$6-$AQ$6)/($AQ$7-$AQ$6))</f>
        <v>0.46153846153846156</v>
      </c>
      <c r="BE6">
        <f>(($AP$6-$AQ$6)/($AQ$7-$AQ$6))</f>
        <v>0.15384615384615385</v>
      </c>
      <c r="BG6">
        <v>2</v>
      </c>
      <c r="BH6">
        <v>18</v>
      </c>
      <c r="BI6">
        <f>($BH$10-$BH$7)/200</f>
        <v>6.5000000000000002E-2</v>
      </c>
      <c r="BJ6">
        <f>($BH$207-$BH$172)/200</f>
        <v>1.0049999999999999</v>
      </c>
      <c r="BQ6">
        <f>1-(($AO$6-$AN$6)/($AN$7-$AN$6))</f>
        <v>0.33333333333333337</v>
      </c>
      <c r="BR6">
        <f>(($AP$6-$AN$6)/($AN$7-$AN$6))</f>
        <v>0.4</v>
      </c>
      <c r="BS6">
        <f>(($AQ$6-$AN$6)/($AN$7-$AN$6))</f>
        <v>0.26666666666666666</v>
      </c>
      <c r="BT6">
        <f>(($AN$7-$AO$6)/($AO$7-$AO$6))</f>
        <v>0.4</v>
      </c>
      <c r="BU6">
        <f>1-(($AP$7-$AO$6)/($AO$7-$AO$6))</f>
        <v>0.28000000000000003</v>
      </c>
      <c r="BV6">
        <f>1-(($AQ$7-$AO$6)/($AO$7-$AO$6))</f>
        <v>0.43999999999999995</v>
      </c>
      <c r="BW6">
        <f>1-(($AN$7-$AP$6)/($AP$7-$AP$6))</f>
        <v>0.30769230769230771</v>
      </c>
      <c r="BX6">
        <f>(($AO$6-$AP$6)/($AP$7-$AP$6))</f>
        <v>0.30769230769230771</v>
      </c>
      <c r="BY6">
        <f>1-(($AQ$7-$AP$6)/($AP$7-$AP$6))</f>
        <v>0.15384615384615385</v>
      </c>
      <c r="BZ6">
        <f>1-(($AN$6-$AQ$5)/($AQ$6-$AQ$5))</f>
        <v>0.30769230769230771</v>
      </c>
      <c r="CA6">
        <f>(($AO$6-$AQ$6)/($AQ$7-$AQ$6))</f>
        <v>0.46153846153846156</v>
      </c>
      <c r="CB6">
        <f>(($AP$6-$AQ$6)/($AQ$7-$AQ$6))</f>
        <v>0.15384615384615385</v>
      </c>
    </row>
    <row r="7" spans="1:80" x14ac:dyDescent="0.25">
      <c r="A7">
        <v>6</v>
      </c>
      <c r="B7">
        <v>236.76767999999998</v>
      </c>
      <c r="C7" s="2">
        <v>1</v>
      </c>
      <c r="H7">
        <v>247.98623599999999</v>
      </c>
      <c r="I7" s="3">
        <v>4</v>
      </c>
      <c r="P7">
        <v>2</v>
      </c>
      <c r="Q7" t="str">
        <f t="shared" si="0"/>
        <v>14</v>
      </c>
      <c r="R7">
        <v>1</v>
      </c>
      <c r="T7" t="s">
        <v>296</v>
      </c>
      <c r="U7">
        <v>19</v>
      </c>
      <c r="V7">
        <f t="shared" si="1"/>
        <v>4.7381546134663344</v>
      </c>
      <c r="X7" t="s">
        <v>286</v>
      </c>
      <c r="Y7" t="s">
        <v>260</v>
      </c>
      <c r="AB7" t="s">
        <v>286</v>
      </c>
      <c r="AC7" t="str">
        <f>CONCATENATE($R7,$R8,$R9,$R10)</f>
        <v>1432</v>
      </c>
      <c r="AF7" t="s">
        <v>251</v>
      </c>
      <c r="AI7" t="s">
        <v>211</v>
      </c>
      <c r="AJ7">
        <f>COUNT($P:$P)</f>
        <v>2583</v>
      </c>
      <c r="AN7">
        <v>132</v>
      </c>
      <c r="AO7">
        <v>147</v>
      </c>
      <c r="AP7">
        <v>140</v>
      </c>
      <c r="AQ7">
        <v>136</v>
      </c>
      <c r="AR7">
        <v>784</v>
      </c>
      <c r="AT7">
        <f>(($AO$7-$AN$7)/($AN$8-$AN$7))</f>
        <v>0.65217391304347827</v>
      </c>
      <c r="AU7">
        <f>(($AP$7-$AN$7)/($AN$8-$AN$7))</f>
        <v>0.34782608695652173</v>
      </c>
      <c r="AV7">
        <f>(($AQ$7-$AN$7)/($AN$8-$AN$7))</f>
        <v>0.17391304347826086</v>
      </c>
      <c r="AW7">
        <f>(($AN$8-$AO$7)/($AO$8-$AO$7))</f>
        <v>0.33333333333333331</v>
      </c>
      <c r="AX7">
        <f>(($AP$8-$AO$7)/($AO$8-$AO$7))</f>
        <v>0.625</v>
      </c>
      <c r="AY7">
        <f>(($AQ$8-$AO$7)/($AO$8-$AO$7))</f>
        <v>0.54166666666666663</v>
      </c>
      <c r="AZ7">
        <f>(($AN$8-$AP$7)/($AP$8-$AP$7))</f>
        <v>0.68181818181818177</v>
      </c>
      <c r="BA7">
        <f>(($AO$7-$AP$7)/($AP$8-$AP$7))</f>
        <v>0.31818181818181818</v>
      </c>
      <c r="BB7">
        <f>(($AQ$8-$AP$7)/($AP$8-$AP$7))</f>
        <v>0.90909090909090906</v>
      </c>
      <c r="BC7">
        <f>(($AN$7-$AQ$6)/($AQ$7-$AQ$6))</f>
        <v>0.84615384615384615</v>
      </c>
      <c r="BD7">
        <f>(($AO$7-$AQ$7)/($AQ$8-$AQ$7))</f>
        <v>0.45833333333333331</v>
      </c>
      <c r="BE7">
        <f>(($AP$7-$AQ$7)/($AQ$8-$AQ$7))</f>
        <v>0.16666666666666666</v>
      </c>
      <c r="BG7">
        <v>1</v>
      </c>
      <c r="BH7">
        <v>31</v>
      </c>
      <c r="BI7">
        <f>($BH$11-$BH$8)/200</f>
        <v>0.12</v>
      </c>
      <c r="BJ7">
        <f>($BH$243-$BH$208)/200</f>
        <v>0.98499999999999999</v>
      </c>
      <c r="BQ7">
        <f>1-(($AO$7-$AN$7)/($AN$8-$AN$7))</f>
        <v>0.34782608695652173</v>
      </c>
      <c r="BR7">
        <f>(($AP$7-$AN$7)/($AN$8-$AN$7))</f>
        <v>0.34782608695652173</v>
      </c>
      <c r="BS7">
        <f>(($AQ$7-$AN$7)/($AN$8-$AN$7))</f>
        <v>0.17391304347826086</v>
      </c>
      <c r="BT7">
        <f>(($AN$8-$AO$7)/($AO$8-$AO$7))</f>
        <v>0.33333333333333331</v>
      </c>
      <c r="BU7">
        <f>1-(($AP$8-$AO$7)/($AO$8-$AO$7))</f>
        <v>0.375</v>
      </c>
      <c r="BV7">
        <f>1-(($AQ$8-$AO$7)/($AO$8-$AO$7))</f>
        <v>0.45833333333333337</v>
      </c>
      <c r="BW7">
        <f>1-(($AN$8-$AP$7)/($AP$8-$AP$7))</f>
        <v>0.31818181818181823</v>
      </c>
      <c r="BX7">
        <f>(($AO$7-$AP$7)/($AP$8-$AP$7))</f>
        <v>0.31818181818181818</v>
      </c>
      <c r="BY7">
        <f>1-(($AQ$8-$AP$7)/($AP$8-$AP$7))</f>
        <v>9.0909090909090939E-2</v>
      </c>
      <c r="BZ7">
        <f>1-(($AN$7-$AQ$6)/($AQ$7-$AQ$6))</f>
        <v>0.15384615384615385</v>
      </c>
      <c r="CA7">
        <f>(($AO$7-$AQ$7)/($AQ$8-$AQ$7))</f>
        <v>0.45833333333333331</v>
      </c>
      <c r="CB7">
        <f>(($AP$7-$AQ$7)/($AQ$8-$AQ$7))</f>
        <v>0.16666666666666666</v>
      </c>
    </row>
    <row r="8" spans="1:80" x14ac:dyDescent="0.25">
      <c r="A8">
        <v>7</v>
      </c>
      <c r="B8">
        <v>236.80330000000001</v>
      </c>
      <c r="C8" s="2">
        <v>1</v>
      </c>
      <c r="H8">
        <v>247.99690899999999</v>
      </c>
      <c r="I8" s="3">
        <v>4</v>
      </c>
      <c r="P8">
        <v>2</v>
      </c>
      <c r="Q8" t="str">
        <f t="shared" si="0"/>
        <v>14</v>
      </c>
      <c r="R8">
        <v>4</v>
      </c>
      <c r="T8" t="s">
        <v>297</v>
      </c>
      <c r="U8">
        <v>144</v>
      </c>
      <c r="V8">
        <f t="shared" si="1"/>
        <v>35.910224438902745</v>
      </c>
      <c r="X8" t="s">
        <v>286</v>
      </c>
      <c r="Y8" t="s">
        <v>261</v>
      </c>
      <c r="AF8">
        <f>COUNTIF($R:$R,3)+COUNTIF($R:$R,4)</f>
        <v>217</v>
      </c>
      <c r="AN8">
        <v>155</v>
      </c>
      <c r="AO8">
        <v>171</v>
      </c>
      <c r="AP8">
        <v>162</v>
      </c>
      <c r="AQ8">
        <v>160</v>
      </c>
      <c r="AR8">
        <v>786</v>
      </c>
      <c r="AT8">
        <f>(($AO$8-$AN$8)/($AN$9-$AN$8))</f>
        <v>0.72727272727272729</v>
      </c>
      <c r="AU8">
        <f>(($AP$8-$AN$8)/($AN$9-$AN$8))</f>
        <v>0.31818181818181818</v>
      </c>
      <c r="AV8">
        <f>(($AQ$8-$AN$8)/($AN$9-$AN$8))</f>
        <v>0.22727272727272727</v>
      </c>
      <c r="AW8">
        <f>(($AN$9-$AO$8)/($AO$9-$AO$8))</f>
        <v>0.2857142857142857</v>
      </c>
      <c r="AX8">
        <f>(($AP$9-$AO$8)/($AO$9-$AO$8))</f>
        <v>0.7142857142857143</v>
      </c>
      <c r="AY8">
        <f>(($AQ$9-$AO$8)/($AO$9-$AO$8))</f>
        <v>0.61904761904761907</v>
      </c>
      <c r="AZ8">
        <f>(($AN$9-$AP$8)/($AP$9-$AP$8))</f>
        <v>0.625</v>
      </c>
      <c r="BA8">
        <f>(($AO$8-$AP$8)/($AP$9-$AP$8))</f>
        <v>0.375</v>
      </c>
      <c r="BB8">
        <f>(($AQ$9-$AP$8)/($AP$9-$AP$8))</f>
        <v>0.91666666666666663</v>
      </c>
      <c r="BC8">
        <f>(($AN$8-$AQ$7)/($AQ$8-$AQ$7))</f>
        <v>0.79166666666666663</v>
      </c>
      <c r="BD8">
        <f>(($AO$8-$AQ$8)/($AQ$9-$AQ$8))</f>
        <v>0.45833333333333331</v>
      </c>
      <c r="BE8">
        <f>(($AP$8-$AQ$8)/($AQ$9-$AQ$8))</f>
        <v>8.3333333333333329E-2</v>
      </c>
      <c r="BG8">
        <v>4</v>
      </c>
      <c r="BH8">
        <v>32</v>
      </c>
      <c r="BI8">
        <f>($BH$12-$BH$9)/200</f>
        <v>0.08</v>
      </c>
      <c r="BJ8">
        <f>($BH$278-$BH$244)/200</f>
        <v>0.95499999999999996</v>
      </c>
      <c r="BQ8">
        <f>1-(($AO$8-$AN$8)/($AN$9-$AN$8))</f>
        <v>0.27272727272727271</v>
      </c>
      <c r="BR8">
        <f>(($AP$8-$AN$8)/($AN$9-$AN$8))</f>
        <v>0.31818181818181818</v>
      </c>
      <c r="BS8">
        <f>(($AQ$8-$AN$8)/($AN$9-$AN$8))</f>
        <v>0.22727272727272727</v>
      </c>
      <c r="BT8">
        <f>(($AN$9-$AO$8)/($AO$9-$AO$8))</f>
        <v>0.2857142857142857</v>
      </c>
      <c r="BU8">
        <f>1-(($AP$9-$AO$8)/($AO$9-$AO$8))</f>
        <v>0.2857142857142857</v>
      </c>
      <c r="BV8">
        <f>1-(($AQ$9-$AO$8)/($AO$9-$AO$8))</f>
        <v>0.38095238095238093</v>
      </c>
      <c r="BW8">
        <f>1-(($AN$9-$AP$8)/($AP$9-$AP$8))</f>
        <v>0.375</v>
      </c>
      <c r="BX8">
        <f>(($AO$8-$AP$8)/($AP$9-$AP$8))</f>
        <v>0.375</v>
      </c>
      <c r="BY8">
        <f>1-(($AQ$9-$AP$8)/($AP$9-$AP$8))</f>
        <v>8.333333333333337E-2</v>
      </c>
      <c r="BZ8">
        <f>1-(($AN$8-$AQ$7)/($AQ$8-$AQ$7))</f>
        <v>0.20833333333333337</v>
      </c>
      <c r="CA8">
        <f>(($AO$8-$AQ$8)/($AQ$9-$AQ$8))</f>
        <v>0.45833333333333331</v>
      </c>
      <c r="CB8">
        <f>(($AP$8-$AQ$8)/($AQ$9-$AQ$8))</f>
        <v>8.3333333333333329E-2</v>
      </c>
    </row>
    <row r="9" spans="1:80" x14ac:dyDescent="0.25">
      <c r="A9">
        <v>8</v>
      </c>
      <c r="B9">
        <v>236.84216599999999</v>
      </c>
      <c r="C9" s="2">
        <v>1</v>
      </c>
      <c r="H9">
        <v>247.95392200000001</v>
      </c>
      <c r="I9" s="3">
        <v>4</v>
      </c>
      <c r="P9">
        <v>2</v>
      </c>
      <c r="Q9" t="str">
        <f t="shared" si="0"/>
        <v>14</v>
      </c>
      <c r="R9">
        <v>3</v>
      </c>
      <c r="T9" t="s">
        <v>288</v>
      </c>
      <c r="U9">
        <v>27</v>
      </c>
      <c r="V9">
        <f t="shared" si="1"/>
        <v>6.7331670822942637</v>
      </c>
      <c r="X9" t="s">
        <v>286</v>
      </c>
      <c r="Y9" t="s">
        <v>262</v>
      </c>
      <c r="AF9" t="s">
        <v>252</v>
      </c>
      <c r="AN9">
        <v>177</v>
      </c>
      <c r="AO9">
        <v>192</v>
      </c>
      <c r="AP9">
        <v>186</v>
      </c>
      <c r="AQ9">
        <v>184</v>
      </c>
      <c r="AR9">
        <v>1000</v>
      </c>
      <c r="AT9">
        <f>(($AO$9-$AN$9)/($AN$10-$AN$9))</f>
        <v>0.625</v>
      </c>
      <c r="AU9">
        <f>(($AP$9-$AN$9)/($AN$10-$AN$9))</f>
        <v>0.375</v>
      </c>
      <c r="AV9">
        <f>(($AQ$9-$AN$9)/($AN$10-$AN$9))</f>
        <v>0.29166666666666669</v>
      </c>
      <c r="AW9">
        <f>(($AN$10-$AO$9)/($AO$10-$AO$9))</f>
        <v>0.375</v>
      </c>
      <c r="AX9">
        <f>(($AP$10-$AO$9)/($AO$10-$AO$9))</f>
        <v>0.75</v>
      </c>
      <c r="AY9">
        <f>(($AQ$10-$AO$9)/($AO$10-$AO$9))</f>
        <v>0.625</v>
      </c>
      <c r="AZ9">
        <f>(($AN$10-$AP$9)/($AP$10-$AP$9))</f>
        <v>0.625</v>
      </c>
      <c r="BA9">
        <f>(($AO$9-$AP$9)/($AP$10-$AP$9))</f>
        <v>0.25</v>
      </c>
      <c r="BB9">
        <f>(($AQ$10-$AP$9)/($AP$10-$AP$9))</f>
        <v>0.875</v>
      </c>
      <c r="BC9">
        <f>(($AN$9-$AQ$8)/($AQ$9-$AQ$8))</f>
        <v>0.70833333333333337</v>
      </c>
      <c r="BD9">
        <f>(($AO$9-$AQ$9)/($AQ$10-$AQ$9))</f>
        <v>0.34782608695652173</v>
      </c>
      <c r="BE9">
        <f>(($AP$9-$AQ$9)/($AQ$10-$AQ$9))</f>
        <v>8.6956521739130432E-2</v>
      </c>
      <c r="BG9">
        <v>3</v>
      </c>
      <c r="BH9">
        <v>41</v>
      </c>
      <c r="BI9">
        <f>($BH$13-$BH$10)/200</f>
        <v>0.11</v>
      </c>
      <c r="BJ9">
        <f>($BH$315-$BH$279)/200</f>
        <v>1.0349999999999999</v>
      </c>
      <c r="BQ9">
        <f>1-(($AO$9-$AN$9)/($AN$10-$AN$9))</f>
        <v>0.375</v>
      </c>
      <c r="BR9">
        <f>(($AP$9-$AN$9)/($AN$10-$AN$9))</f>
        <v>0.375</v>
      </c>
      <c r="BS9">
        <f>(($AQ$9-$AN$9)/($AN$10-$AN$9))</f>
        <v>0.29166666666666669</v>
      </c>
      <c r="BT9">
        <f>(($AN$10-$AO$9)/($AO$10-$AO$9))</f>
        <v>0.375</v>
      </c>
      <c r="BU9">
        <f>1-(($AP$10-$AO$9)/($AO$10-$AO$9))</f>
        <v>0.25</v>
      </c>
      <c r="BV9">
        <f>1-(($AQ$10-$AO$9)/($AO$10-$AO$9))</f>
        <v>0.375</v>
      </c>
      <c r="BW9">
        <f>1-(($AN$10-$AP$9)/($AP$10-$AP$9))</f>
        <v>0.375</v>
      </c>
      <c r="BX9">
        <f>(($AO$9-$AP$9)/($AP$10-$AP$9))</f>
        <v>0.25</v>
      </c>
      <c r="BY9">
        <f>1-(($AQ$10-$AP$9)/($AP$10-$AP$9))</f>
        <v>0.125</v>
      </c>
      <c r="BZ9">
        <f>1-(($AN$9-$AQ$8)/($AQ$9-$AQ$8))</f>
        <v>0.29166666666666663</v>
      </c>
      <c r="CA9">
        <f>(($AO$9-$AQ$9)/($AQ$10-$AQ$9))</f>
        <v>0.34782608695652173</v>
      </c>
      <c r="CB9">
        <f>(($AP$9-$AQ$9)/($AQ$10-$AQ$9))</f>
        <v>8.6956521739130432E-2</v>
      </c>
    </row>
    <row r="10" spans="1:80" x14ac:dyDescent="0.25">
      <c r="A10">
        <v>9</v>
      </c>
      <c r="B10">
        <v>236.810464</v>
      </c>
      <c r="C10" s="2">
        <v>1</v>
      </c>
      <c r="H10">
        <v>247.94897</v>
      </c>
      <c r="I10" s="3">
        <v>4</v>
      </c>
      <c r="P10">
        <v>2</v>
      </c>
      <c r="Q10" t="str">
        <f t="shared" si="0"/>
        <v>14</v>
      </c>
      <c r="R10">
        <v>2</v>
      </c>
      <c r="X10" t="s">
        <v>286</v>
      </c>
      <c r="Y10" t="s">
        <v>259</v>
      </c>
      <c r="AF10">
        <v>0</v>
      </c>
      <c r="AN10">
        <v>201</v>
      </c>
      <c r="AO10">
        <v>216</v>
      </c>
      <c r="AP10">
        <v>210</v>
      </c>
      <c r="AQ10">
        <v>207</v>
      </c>
      <c r="AR10">
        <v>1002</v>
      </c>
      <c r="AT10">
        <f>(($AO$10-$AN$10)/($AN$11-$AN$10))</f>
        <v>0.6</v>
      </c>
      <c r="AU10">
        <f>(($AP$10-$AN$10)/($AN$11-$AN$10))</f>
        <v>0.36</v>
      </c>
      <c r="AV10">
        <f>(($AQ$10-$AN$10)/($AN$11-$AN$10))</f>
        <v>0.24</v>
      </c>
      <c r="AZ10">
        <f>(($AN$11-$AP$10)/($AP$11-$AP$10))</f>
        <v>0.61538461538461542</v>
      </c>
      <c r="BA10">
        <f>(($AO$10-$AP$10)/($AP$11-$AP$10))</f>
        <v>0.23076923076923078</v>
      </c>
      <c r="BB10">
        <f>(($AQ$11-$AP$10)/($AP$11-$AP$10))</f>
        <v>0.88461538461538458</v>
      </c>
      <c r="BC10">
        <f>(($AN$10-$AQ$9)/($AQ$10-$AQ$9))</f>
        <v>0.73913043478260865</v>
      </c>
      <c r="BD10">
        <f>(($AO$10-$AQ$10)/($AQ$11-$AQ$10))</f>
        <v>0.34615384615384615</v>
      </c>
      <c r="BE10">
        <f>(($AP$10-$AQ$10)/($AQ$11-$AQ$10))</f>
        <v>0.11538461538461539</v>
      </c>
      <c r="BG10">
        <v>2</v>
      </c>
      <c r="BH10">
        <v>44</v>
      </c>
      <c r="BI10">
        <f>($BH$14-$BH$11)/200</f>
        <v>6.5000000000000002E-2</v>
      </c>
      <c r="BJ10">
        <f>($BH$356-$BH$316)/200</f>
        <v>1.0900000000000001</v>
      </c>
      <c r="BQ10">
        <f>1-(($AO$10-$AN$10)/($AN$11-$AN$10))</f>
        <v>0.4</v>
      </c>
      <c r="BR10">
        <f>(($AP$10-$AN$10)/($AN$11-$AN$10))</f>
        <v>0.36</v>
      </c>
      <c r="BS10">
        <f>(($AQ$10-$AN$10)/($AN$11-$AN$10))</f>
        <v>0.24</v>
      </c>
      <c r="BW10">
        <f>1-(($AN$11-$AP$10)/($AP$11-$AP$10))</f>
        <v>0.38461538461538458</v>
      </c>
      <c r="BX10">
        <f>(($AO$10-$AP$10)/($AP$11-$AP$10))</f>
        <v>0.23076923076923078</v>
      </c>
      <c r="BY10">
        <f>1-(($AQ$11-$AP$10)/($AP$11-$AP$10))</f>
        <v>0.11538461538461542</v>
      </c>
      <c r="BZ10">
        <f>1-(($AN$10-$AQ$9)/($AQ$10-$AQ$9))</f>
        <v>0.26086956521739135</v>
      </c>
      <c r="CA10">
        <f>(($AO$10-$AQ$10)/($AQ$11-$AQ$10))</f>
        <v>0.34615384615384615</v>
      </c>
      <c r="CB10">
        <f>(($AP$10-$AQ$10)/($AQ$11-$AQ$10))</f>
        <v>0.11538461538461539</v>
      </c>
    </row>
    <row r="11" spans="1:80" x14ac:dyDescent="0.25">
      <c r="A11">
        <v>10</v>
      </c>
      <c r="B11">
        <v>236.763093</v>
      </c>
      <c r="C11" s="2">
        <v>1</v>
      </c>
      <c r="H11">
        <v>247.923248</v>
      </c>
      <c r="I11" s="3">
        <v>4</v>
      </c>
      <c r="P11">
        <v>2</v>
      </c>
      <c r="Q11" t="str">
        <f t="shared" si="0"/>
        <v>14</v>
      </c>
      <c r="R11">
        <v>1</v>
      </c>
      <c r="X11" t="s">
        <v>286</v>
      </c>
      <c r="Y11" t="s">
        <v>260</v>
      </c>
      <c r="AB11" t="s">
        <v>286</v>
      </c>
      <c r="AC11" t="str">
        <f>CONCATENATE($R11,$R12,$R13,$R14)</f>
        <v>1432</v>
      </c>
      <c r="AF11" t="s">
        <v>253</v>
      </c>
      <c r="AN11">
        <v>226</v>
      </c>
      <c r="AO11">
        <v>243</v>
      </c>
      <c r="AP11">
        <v>236</v>
      </c>
      <c r="AQ11">
        <v>233</v>
      </c>
      <c r="AR11">
        <v>1203</v>
      </c>
      <c r="BC11">
        <f>(($AN$11-$AQ$10)/($AQ$11-$AQ$10))</f>
        <v>0.73076923076923073</v>
      </c>
      <c r="BG11">
        <v>1</v>
      </c>
      <c r="BH11">
        <v>56</v>
      </c>
      <c r="BI11">
        <f>($BH$15-$BH$12)/200</f>
        <v>0.11</v>
      </c>
      <c r="BJ11">
        <f>($BH$395-$BH$357)/200</f>
        <v>1.095</v>
      </c>
      <c r="BZ11">
        <f>1-(($AN$11-$AQ$10)/($AQ$11-$AQ$10))</f>
        <v>0.26923076923076927</v>
      </c>
    </row>
    <row r="12" spans="1:80" x14ac:dyDescent="0.25">
      <c r="A12">
        <v>11</v>
      </c>
      <c r="B12">
        <v>236.75201200000001</v>
      </c>
      <c r="C12" s="2">
        <v>1</v>
      </c>
      <c r="H12">
        <v>247.92711600000001</v>
      </c>
      <c r="I12" s="3">
        <v>4</v>
      </c>
      <c r="P12">
        <v>2</v>
      </c>
      <c r="Q12" t="str">
        <f t="shared" si="0"/>
        <v>14</v>
      </c>
      <c r="R12">
        <v>4</v>
      </c>
      <c r="X12" t="s">
        <v>286</v>
      </c>
      <c r="Y12" t="s">
        <v>261</v>
      </c>
      <c r="AF12">
        <v>0</v>
      </c>
      <c r="AN12">
        <v>261</v>
      </c>
      <c r="AO12">
        <v>275</v>
      </c>
      <c r="AP12">
        <v>245</v>
      </c>
      <c r="AQ12">
        <v>263</v>
      </c>
      <c r="AR12">
        <v>1205</v>
      </c>
      <c r="BG12">
        <v>4</v>
      </c>
      <c r="BH12">
        <v>57</v>
      </c>
      <c r="BI12">
        <f>($BH$16-$BH$13)/200</f>
        <v>0.09</v>
      </c>
      <c r="BJ12">
        <f>($BH$427-$BH$396)/200</f>
        <v>0.875</v>
      </c>
    </row>
    <row r="13" spans="1:80" x14ac:dyDescent="0.25">
      <c r="A13">
        <v>12</v>
      </c>
      <c r="B13">
        <v>236.713661</v>
      </c>
      <c r="C13" s="2">
        <v>1</v>
      </c>
      <c r="H13">
        <v>247.945773</v>
      </c>
      <c r="I13" s="3">
        <v>4</v>
      </c>
      <c r="P13">
        <v>2</v>
      </c>
      <c r="Q13" t="str">
        <f t="shared" si="0"/>
        <v>14</v>
      </c>
      <c r="R13">
        <v>3</v>
      </c>
      <c r="X13" t="s">
        <v>286</v>
      </c>
      <c r="Y13" t="s">
        <v>262</v>
      </c>
      <c r="AF13" t="s">
        <v>254</v>
      </c>
      <c r="AN13">
        <v>292</v>
      </c>
      <c r="AO13">
        <v>306</v>
      </c>
      <c r="AP13">
        <v>278</v>
      </c>
      <c r="AQ13">
        <v>292</v>
      </c>
      <c r="AR13">
        <v>1402</v>
      </c>
      <c r="BG13">
        <v>3</v>
      </c>
      <c r="BH13">
        <v>66</v>
      </c>
      <c r="BI13">
        <f>($BH$17-$BH$14)/200</f>
        <v>9.5000000000000001E-2</v>
      </c>
      <c r="BJ13">
        <f>($BH$462-$BH$428)/200</f>
        <v>0.98499999999999999</v>
      </c>
    </row>
    <row r="14" spans="1:80" x14ac:dyDescent="0.25">
      <c r="A14">
        <v>13</v>
      </c>
      <c r="B14">
        <v>236.700929</v>
      </c>
      <c r="C14" s="2">
        <v>1</v>
      </c>
      <c r="H14">
        <v>248.02592799999999</v>
      </c>
      <c r="I14" s="3">
        <v>4</v>
      </c>
      <c r="P14">
        <v>2</v>
      </c>
      <c r="Q14" t="str">
        <f t="shared" si="0"/>
        <v>14</v>
      </c>
      <c r="R14">
        <v>2</v>
      </c>
      <c r="X14" t="s">
        <v>286</v>
      </c>
      <c r="Y14" t="s">
        <v>259</v>
      </c>
      <c r="AF14">
        <v>0</v>
      </c>
      <c r="AN14">
        <v>321</v>
      </c>
      <c r="AO14">
        <v>333</v>
      </c>
      <c r="AP14">
        <v>306</v>
      </c>
      <c r="AQ14">
        <v>321</v>
      </c>
      <c r="AR14">
        <v>1404</v>
      </c>
      <c r="AT14">
        <f>(($AO$12-$AN$12)/($AN$13-$AN$12))</f>
        <v>0.45161290322580644</v>
      </c>
      <c r="AU14">
        <f>(($AP$13-$AN$12)/($AN$13-$AN$12))</f>
        <v>0.54838709677419351</v>
      </c>
      <c r="AV14">
        <f>(($AQ$12-$AN$12)/($AN$13-$AN$12))</f>
        <v>6.4516129032258063E-2</v>
      </c>
      <c r="AW14">
        <f>(($AN$12-$AO$11)/($AO$12-$AO$11))</f>
        <v>0.5625</v>
      </c>
      <c r="AX14">
        <f>(($AP$12-$AO$11)/($AO$12-$AO$11))</f>
        <v>6.25E-2</v>
      </c>
      <c r="AY14">
        <f>(($AQ$12-$AO$11)/($AO$12-$AO$11))</f>
        <v>0.625</v>
      </c>
      <c r="AZ14">
        <f>(($AN$12-$AP$12)/($AP$13-$AP$12))</f>
        <v>0.48484848484848486</v>
      </c>
      <c r="BA14">
        <f>(($AO$12-$AP$12)/($AP$13-$AP$12))</f>
        <v>0.90909090909090906</v>
      </c>
      <c r="BB14">
        <f>(($AQ$12-$AP$12)/($AP$13-$AP$12))</f>
        <v>0.54545454545454541</v>
      </c>
      <c r="BC14">
        <f>(($AN$13-$AQ$13)/($AQ$14-$AQ$13))</f>
        <v>0</v>
      </c>
      <c r="BD14">
        <f>(($AO$12-$AQ$12)/($AQ$13-$AQ$12))</f>
        <v>0.41379310344827586</v>
      </c>
      <c r="BE14">
        <f>(($AP$13-$AQ$12)/($AQ$13-$AQ$12))</f>
        <v>0.51724137931034486</v>
      </c>
      <c r="BG14">
        <v>2</v>
      </c>
      <c r="BH14">
        <v>69</v>
      </c>
      <c r="BI14">
        <f>($BH$18-$BH$15)/200</f>
        <v>7.4999999999999997E-2</v>
      </c>
      <c r="BQ14">
        <f>(($AO$12-$AN$12)/($AN$13-$AN$12))</f>
        <v>0.45161290322580644</v>
      </c>
      <c r="BR14">
        <f>1-(($AP$13-$AN$12)/($AN$13-$AN$12))</f>
        <v>0.45161290322580649</v>
      </c>
      <c r="BS14">
        <f>(($AQ$12-$AN$12)/($AN$13-$AN$12))</f>
        <v>6.4516129032258063E-2</v>
      </c>
      <c r="BT14">
        <f>1-(($AN$12-$AO$11)/($AO$12-$AO$11))</f>
        <v>0.4375</v>
      </c>
      <c r="BU14">
        <f>(($AP$12-$AO$11)/($AO$12-$AO$11))</f>
        <v>6.25E-2</v>
      </c>
      <c r="BV14">
        <f>1-(($AQ$12-$AO$11)/($AO$12-$AO$11))</f>
        <v>0.375</v>
      </c>
      <c r="BW14">
        <f>(($AN$12-$AP$12)/($AP$13-$AP$12))</f>
        <v>0.48484848484848486</v>
      </c>
      <c r="BX14">
        <f>1-(($AO$12-$AP$12)/($AP$13-$AP$12))</f>
        <v>9.0909090909090939E-2</v>
      </c>
      <c r="BY14">
        <f>1-(($AQ$12-$AP$12)/($AP$13-$AP$12))</f>
        <v>0.45454545454545459</v>
      </c>
      <c r="BZ14">
        <f>(($AN$13-$AQ$13)/($AQ$14-$AQ$13))</f>
        <v>0</v>
      </c>
      <c r="CA14">
        <f>(($AO$12-$AQ$12)/($AQ$13-$AQ$12))</f>
        <v>0.41379310344827586</v>
      </c>
      <c r="CB14">
        <f>1-(($AP$13-$AQ$12)/($AQ$13-$AQ$12))</f>
        <v>0.48275862068965514</v>
      </c>
    </row>
    <row r="15" spans="1:80" x14ac:dyDescent="0.25">
      <c r="A15">
        <v>14</v>
      </c>
      <c r="B15">
        <v>236.75912399999999</v>
      </c>
      <c r="C15" s="2">
        <v>1</v>
      </c>
      <c r="H15">
        <v>248.02592799999999</v>
      </c>
      <c r="I15" s="3">
        <v>4</v>
      </c>
      <c r="P15">
        <v>2</v>
      </c>
      <c r="Q15" t="str">
        <f t="shared" si="0"/>
        <v>14</v>
      </c>
      <c r="R15">
        <v>1</v>
      </c>
      <c r="X15" t="s">
        <v>286</v>
      </c>
      <c r="Y15" t="s">
        <v>260</v>
      </c>
      <c r="AB15" t="s">
        <v>286</v>
      </c>
      <c r="AC15" t="str">
        <f>CONCATENATE($R15,$R16,$R17,$R18)</f>
        <v>1432</v>
      </c>
      <c r="AF15" t="s">
        <v>255</v>
      </c>
      <c r="AN15">
        <v>349</v>
      </c>
      <c r="AO15">
        <v>361</v>
      </c>
      <c r="AP15">
        <v>334</v>
      </c>
      <c r="AQ15">
        <v>348</v>
      </c>
      <c r="AR15">
        <v>1595</v>
      </c>
      <c r="AT15">
        <f>(($AO$13-$AN$13)/($AN$14-$AN$13))</f>
        <v>0.48275862068965519</v>
      </c>
      <c r="AU15">
        <f>(($AP$14-$AN$13)/($AN$14-$AN$13))</f>
        <v>0.48275862068965519</v>
      </c>
      <c r="AV15">
        <f>(($AQ$13-$AN$13)/($AN$14-$AN$13))</f>
        <v>0</v>
      </c>
      <c r="AW15">
        <f>(($AN$13-$AO$12)/($AO$13-$AO$12))</f>
        <v>0.54838709677419351</v>
      </c>
      <c r="AX15">
        <f>(($AP$13-$AO$12)/($AO$13-$AO$12))</f>
        <v>9.6774193548387094E-2</v>
      </c>
      <c r="AY15">
        <f>(($AQ$13-$AO$12)/($AO$13-$AO$12))</f>
        <v>0.54838709677419351</v>
      </c>
      <c r="AZ15">
        <f>(($AN$13-$AP$13)/($AP$14-$AP$13))</f>
        <v>0.5</v>
      </c>
      <c r="BA15">
        <f>(($AO$13-$AP$14)/($AP$15-$AP$14))</f>
        <v>0</v>
      </c>
      <c r="BB15">
        <f>(($AQ$13-$AP$13)/($AP$14-$AP$13))</f>
        <v>0.5</v>
      </c>
      <c r="BC15">
        <f>(($AN$14-$AQ$14)/($AQ$15-$AQ$14))</f>
        <v>0</v>
      </c>
      <c r="BD15">
        <f>(($AO$13-$AQ$13)/($AQ$14-$AQ$13))</f>
        <v>0.48275862068965519</v>
      </c>
      <c r="BE15">
        <f>(($AP$14-$AQ$13)/($AQ$14-$AQ$13))</f>
        <v>0.48275862068965519</v>
      </c>
      <c r="BG15">
        <v>1</v>
      </c>
      <c r="BH15">
        <v>79</v>
      </c>
      <c r="BI15">
        <f>($BH$19-$BH$16)/200</f>
        <v>0.09</v>
      </c>
      <c r="BQ15">
        <f>(($AO$13-$AN$13)/($AN$14-$AN$13))</f>
        <v>0.48275862068965519</v>
      </c>
      <c r="BR15">
        <f>(($AP$14-$AN$13)/($AN$14-$AN$13))</f>
        <v>0.48275862068965519</v>
      </c>
      <c r="BS15">
        <f>(($AQ$13-$AN$13)/($AN$14-$AN$13))</f>
        <v>0</v>
      </c>
      <c r="BT15">
        <f>1-(($AN$13-$AO$12)/($AO$13-$AO$12))</f>
        <v>0.45161290322580649</v>
      </c>
      <c r="BU15">
        <f>(($AP$13-$AO$12)/($AO$13-$AO$12))</f>
        <v>9.6774193548387094E-2</v>
      </c>
      <c r="BV15">
        <f>1-(($AQ$13-$AO$12)/($AO$13-$AO$12))</f>
        <v>0.45161290322580649</v>
      </c>
      <c r="BW15">
        <f>(($AN$13-$AP$13)/($AP$14-$AP$13))</f>
        <v>0.5</v>
      </c>
      <c r="BX15">
        <f>(($AO$13-$AP$14)/($AP$15-$AP$14))</f>
        <v>0</v>
      </c>
      <c r="BY15">
        <f>(($AQ$13-$AP$13)/($AP$14-$AP$13))</f>
        <v>0.5</v>
      </c>
      <c r="BZ15">
        <f>(($AN$14-$AQ$14)/($AQ$15-$AQ$14))</f>
        <v>0</v>
      </c>
      <c r="CA15">
        <f>(($AO$13-$AQ$13)/($AQ$14-$AQ$13))</f>
        <v>0.48275862068965519</v>
      </c>
      <c r="CB15">
        <f>(($AP$14-$AQ$13)/($AQ$14-$AQ$13))</f>
        <v>0.48275862068965519</v>
      </c>
    </row>
    <row r="16" spans="1:80" x14ac:dyDescent="0.25">
      <c r="A16">
        <v>15</v>
      </c>
      <c r="H16">
        <v>248.02592799999999</v>
      </c>
      <c r="I16" s="3">
        <v>4</v>
      </c>
      <c r="P16">
        <v>1</v>
      </c>
      <c r="Q16" t="str">
        <f t="shared" si="0"/>
        <v>4</v>
      </c>
      <c r="R16">
        <v>4</v>
      </c>
      <c r="X16" t="s">
        <v>286</v>
      </c>
      <c r="Y16" t="s">
        <v>261</v>
      </c>
      <c r="AF16">
        <v>0</v>
      </c>
      <c r="AN16">
        <v>376</v>
      </c>
      <c r="AO16">
        <v>386</v>
      </c>
      <c r="AP16">
        <v>363</v>
      </c>
      <c r="AQ16">
        <v>375</v>
      </c>
      <c r="AR16">
        <v>1597</v>
      </c>
      <c r="AT16">
        <f>(($AO$14-$AN$14)/($AN$15-$AN$14))</f>
        <v>0.42857142857142855</v>
      </c>
      <c r="AU16">
        <f>(($AP$15-$AN$14)/($AN$15-$AN$14))</f>
        <v>0.4642857142857143</v>
      </c>
      <c r="AV16">
        <f>(($AQ$14-$AN$14)/($AN$15-$AN$14))</f>
        <v>0</v>
      </c>
      <c r="AW16">
        <f>(($AN$14-$AO$13)/($AO$14-$AO$13))</f>
        <v>0.55555555555555558</v>
      </c>
      <c r="AX16">
        <f>(($AP$14-$AO$13)/($AO$14-$AO$13))</f>
        <v>0</v>
      </c>
      <c r="AY16">
        <f>(($AQ$14-$AO$13)/($AO$14-$AO$13))</f>
        <v>0.55555555555555558</v>
      </c>
      <c r="AZ16">
        <f>(($AN$14-$AP$14)/($AP$15-$AP$14))</f>
        <v>0.5357142857142857</v>
      </c>
      <c r="BA16">
        <f>(($AO$14-$AP$14)/($AP$15-$AP$14))</f>
        <v>0.9642857142857143</v>
      </c>
      <c r="BB16">
        <f>(($AQ$14-$AP$14)/($AP$15-$AP$14))</f>
        <v>0.5357142857142857</v>
      </c>
      <c r="BC16">
        <f>(($AN$15-$AQ$15)/($AQ$16-$AQ$15))</f>
        <v>3.7037037037037035E-2</v>
      </c>
      <c r="BD16">
        <f>(($AO$14-$AQ$14)/($AQ$15-$AQ$14))</f>
        <v>0.44444444444444442</v>
      </c>
      <c r="BE16">
        <f>(($AP$15-$AQ$14)/($AQ$15-$AQ$14))</f>
        <v>0.48148148148148145</v>
      </c>
      <c r="BG16">
        <v>4</v>
      </c>
      <c r="BH16">
        <v>84</v>
      </c>
      <c r="BI16">
        <f>($BH$20-$BH$17)/200</f>
        <v>0.11</v>
      </c>
      <c r="BQ16">
        <f>(($AO$14-$AN$14)/($AN$15-$AN$14))</f>
        <v>0.42857142857142855</v>
      </c>
      <c r="BR16">
        <f>(($AP$15-$AN$14)/($AN$15-$AN$14))</f>
        <v>0.4642857142857143</v>
      </c>
      <c r="BS16">
        <f>(($AQ$14-$AN$14)/($AN$15-$AN$14))</f>
        <v>0</v>
      </c>
      <c r="BT16">
        <f>1-(($AN$14-$AO$13)/($AO$14-$AO$13))</f>
        <v>0.44444444444444442</v>
      </c>
      <c r="BU16">
        <f>(($AP$14-$AO$13)/($AO$14-$AO$13))</f>
        <v>0</v>
      </c>
      <c r="BV16">
        <f>1-(($AQ$14-$AO$13)/($AO$14-$AO$13))</f>
        <v>0.44444444444444442</v>
      </c>
      <c r="BW16">
        <f>1-(($AN$14-$AP$14)/($AP$15-$AP$14))</f>
        <v>0.4642857142857143</v>
      </c>
      <c r="BX16">
        <f>1-(($AO$14-$AP$14)/($AP$15-$AP$14))</f>
        <v>3.5714285714285698E-2</v>
      </c>
      <c r="BY16">
        <f>1-(($AQ$14-$AP$14)/($AP$15-$AP$14))</f>
        <v>0.4642857142857143</v>
      </c>
      <c r="BZ16">
        <f>(($AN$15-$AQ$15)/($AQ$16-$AQ$15))</f>
        <v>3.7037037037037035E-2</v>
      </c>
      <c r="CA16">
        <f>(($AO$14-$AQ$14)/($AQ$15-$AQ$14))</f>
        <v>0.44444444444444442</v>
      </c>
      <c r="CB16">
        <f>(($AP$15-$AQ$14)/($AQ$15-$AQ$14))</f>
        <v>0.48148148148148145</v>
      </c>
    </row>
    <row r="17" spans="1:80" x14ac:dyDescent="0.25">
      <c r="A17">
        <v>16</v>
      </c>
      <c r="F17">
        <v>237.44608199999999</v>
      </c>
      <c r="G17" s="4">
        <v>3</v>
      </c>
      <c r="P17">
        <v>1</v>
      </c>
      <c r="Q17" t="str">
        <f t="shared" si="0"/>
        <v>3</v>
      </c>
      <c r="R17">
        <v>3</v>
      </c>
      <c r="X17" t="s">
        <v>286</v>
      </c>
      <c r="Y17" t="s">
        <v>262</v>
      </c>
      <c r="AF17" t="s">
        <v>256</v>
      </c>
      <c r="AN17">
        <v>401</v>
      </c>
      <c r="AO17">
        <v>412</v>
      </c>
      <c r="AP17">
        <v>391</v>
      </c>
      <c r="AQ17">
        <v>398</v>
      </c>
      <c r="AR17">
        <v>1804</v>
      </c>
      <c r="AT17">
        <f>(($AO$15-$AN$15)/($AN$16-$AN$15))</f>
        <v>0.44444444444444442</v>
      </c>
      <c r="AU17">
        <f>(($AP$16-$AN$15)/($AN$16-$AN$15))</f>
        <v>0.51851851851851849</v>
      </c>
      <c r="AV17">
        <f>(($AQ$15-$AN$14)/($AN$15-$AN$14))</f>
        <v>0.9642857142857143</v>
      </c>
      <c r="AW17">
        <f>(($AN$15-$AO$14)/($AO$15-$AO$14))</f>
        <v>0.5714285714285714</v>
      </c>
      <c r="AX17">
        <f>(($AP$15-$AO$14)/($AO$15-$AO$14))</f>
        <v>3.5714285714285712E-2</v>
      </c>
      <c r="AY17">
        <f>(($AQ$15-$AO$14)/($AO$15-$AO$14))</f>
        <v>0.5357142857142857</v>
      </c>
      <c r="AZ17">
        <f>(($AN$15-$AP$15)/($AP$16-$AP$15))</f>
        <v>0.51724137931034486</v>
      </c>
      <c r="BA17">
        <f>(($AO$15-$AP$15)/($AP$16-$AP$15))</f>
        <v>0.93103448275862066</v>
      </c>
      <c r="BB17">
        <f>(($AQ$15-$AP$15)/($AP$16-$AP$15))</f>
        <v>0.48275862068965519</v>
      </c>
      <c r="BC17">
        <f>(($AN$16-$AQ$16)/($AQ$17-$AQ$16))</f>
        <v>4.3478260869565216E-2</v>
      </c>
      <c r="BD17">
        <f>(($AO$15-$AQ$15)/($AQ$16-$AQ$15))</f>
        <v>0.48148148148148145</v>
      </c>
      <c r="BE17">
        <f>(($AP$16-$AQ$15)/($AQ$16-$AQ$15))</f>
        <v>0.55555555555555558</v>
      </c>
      <c r="BG17">
        <v>3</v>
      </c>
      <c r="BH17">
        <v>88</v>
      </c>
      <c r="BI17">
        <f>($BH$21-$BH$18)/200</f>
        <v>0.1</v>
      </c>
      <c r="BQ17">
        <f>(($AO$15-$AN$15)/($AN$16-$AN$15))</f>
        <v>0.44444444444444442</v>
      </c>
      <c r="BR17">
        <f>1-(($AP$16-$AN$15)/($AN$16-$AN$15))</f>
        <v>0.48148148148148151</v>
      </c>
      <c r="BS17">
        <f>1-(($AQ$15-$AN$14)/($AN$15-$AN$14))</f>
        <v>3.5714285714285698E-2</v>
      </c>
      <c r="BT17">
        <f>1-(($AN$15-$AO$14)/($AO$15-$AO$14))</f>
        <v>0.4285714285714286</v>
      </c>
      <c r="BU17">
        <f>(($AP$15-$AO$14)/($AO$15-$AO$14))</f>
        <v>3.5714285714285712E-2</v>
      </c>
      <c r="BV17">
        <f>1-(($AQ$15-$AO$14)/($AO$15-$AO$14))</f>
        <v>0.4642857142857143</v>
      </c>
      <c r="BW17">
        <f>1-(($AN$15-$AP$15)/($AP$16-$AP$15))</f>
        <v>0.48275862068965514</v>
      </c>
      <c r="BX17">
        <f>1-(($AO$15-$AP$15)/($AP$16-$AP$15))</f>
        <v>6.8965517241379337E-2</v>
      </c>
      <c r="BY17">
        <f>(($AQ$15-$AP$15)/($AP$16-$AP$15))</f>
        <v>0.48275862068965519</v>
      </c>
      <c r="BZ17">
        <f>(($AN$16-$AQ$16)/($AQ$17-$AQ$16))</f>
        <v>4.3478260869565216E-2</v>
      </c>
      <c r="CA17">
        <f>(($AO$15-$AQ$15)/($AQ$16-$AQ$15))</f>
        <v>0.48148148148148145</v>
      </c>
      <c r="CB17">
        <f>1-(($AP$16-$AQ$15)/($AQ$16-$AQ$15))</f>
        <v>0.44444444444444442</v>
      </c>
    </row>
    <row r="18" spans="1:80" x14ac:dyDescent="0.25">
      <c r="A18">
        <v>17</v>
      </c>
      <c r="F18">
        <v>237.36309399999999</v>
      </c>
      <c r="G18" s="4">
        <v>3</v>
      </c>
      <c r="P18">
        <v>1</v>
      </c>
      <c r="Q18" t="str">
        <f t="shared" si="0"/>
        <v>3</v>
      </c>
      <c r="R18">
        <v>2</v>
      </c>
      <c r="X18" t="s">
        <v>286</v>
      </c>
      <c r="Y18" t="s">
        <v>259</v>
      </c>
      <c r="AF18">
        <v>0</v>
      </c>
      <c r="AN18">
        <v>427</v>
      </c>
      <c r="AO18">
        <v>437</v>
      </c>
      <c r="AP18">
        <v>416</v>
      </c>
      <c r="AQ18">
        <v>425</v>
      </c>
      <c r="AR18">
        <v>1816</v>
      </c>
      <c r="AT18">
        <f>(($AO$16-$AN$16)/($AN$17-$AN$16))</f>
        <v>0.4</v>
      </c>
      <c r="AU18">
        <f>(($AP$17-$AN$16)/($AN$17-$AN$16))</f>
        <v>0.6</v>
      </c>
      <c r="AV18">
        <f>(($AQ$16-$AN$15)/($AN$16-$AN$15))</f>
        <v>0.96296296296296291</v>
      </c>
      <c r="AW18">
        <f>(($AN$16-$AO$15)/($AO$16-$AO$15))</f>
        <v>0.6</v>
      </c>
      <c r="AX18">
        <f>(($AP$16-$AO$15)/($AO$16-$AO$15))</f>
        <v>0.08</v>
      </c>
      <c r="AY18">
        <f>(($AQ$16-$AO$15)/($AO$16-$AO$15))</f>
        <v>0.56000000000000005</v>
      </c>
      <c r="AZ18">
        <f>(($AN$16-$AP$16)/($AP$17-$AP$16))</f>
        <v>0.4642857142857143</v>
      </c>
      <c r="BA18">
        <f>(($AO$16-$AP$16)/($AP$17-$AP$16))</f>
        <v>0.8214285714285714</v>
      </c>
      <c r="BB18">
        <f>(($AQ$16-$AP$16)/($AP$17-$AP$16))</f>
        <v>0.42857142857142855</v>
      </c>
      <c r="BC18">
        <f>(($AN$17-$AQ$17)/($AQ$18-$AQ$17))</f>
        <v>0.1111111111111111</v>
      </c>
      <c r="BD18">
        <f>(($AO$16-$AQ$16)/($AQ$17-$AQ$16))</f>
        <v>0.47826086956521741</v>
      </c>
      <c r="BE18">
        <f>(($AP$17-$AQ$16)/($AQ$17-$AQ$16))</f>
        <v>0.69565217391304346</v>
      </c>
      <c r="BG18">
        <v>2</v>
      </c>
      <c r="BH18">
        <v>94</v>
      </c>
      <c r="BI18">
        <f>($BH$22-$BH$19)/200</f>
        <v>0.1</v>
      </c>
      <c r="BQ18">
        <f>(($AO$16-$AN$16)/($AN$17-$AN$16))</f>
        <v>0.4</v>
      </c>
      <c r="BR18">
        <f>1-(($AP$17-$AN$16)/($AN$17-$AN$16))</f>
        <v>0.4</v>
      </c>
      <c r="BS18">
        <f>1-(($AQ$16-$AN$15)/($AN$16-$AN$15))</f>
        <v>3.703703703703709E-2</v>
      </c>
      <c r="BT18">
        <f>1-(($AN$16-$AO$15)/($AO$16-$AO$15))</f>
        <v>0.4</v>
      </c>
      <c r="BU18">
        <f>(($AP$16-$AO$15)/($AO$16-$AO$15))</f>
        <v>0.08</v>
      </c>
      <c r="BV18">
        <f>1-(($AQ$16-$AO$15)/($AO$16-$AO$15))</f>
        <v>0.43999999999999995</v>
      </c>
      <c r="BW18">
        <f>(($AN$16-$AP$16)/($AP$17-$AP$16))</f>
        <v>0.4642857142857143</v>
      </c>
      <c r="BX18">
        <f>1-(($AO$16-$AP$16)/($AP$17-$AP$16))</f>
        <v>0.1785714285714286</v>
      </c>
      <c r="BY18">
        <f>(($AQ$16-$AP$16)/($AP$17-$AP$16))</f>
        <v>0.42857142857142855</v>
      </c>
      <c r="BZ18">
        <f>(($AN$17-$AQ$17)/($AQ$18-$AQ$17))</f>
        <v>0.1111111111111111</v>
      </c>
      <c r="CA18">
        <f>(($AO$16-$AQ$16)/($AQ$17-$AQ$16))</f>
        <v>0.47826086956521741</v>
      </c>
      <c r="CB18">
        <f>1-(($AP$17-$AQ$16)/($AQ$17-$AQ$16))</f>
        <v>0.30434782608695654</v>
      </c>
    </row>
    <row r="19" spans="1:80" x14ac:dyDescent="0.25">
      <c r="A19">
        <v>18</v>
      </c>
      <c r="D19">
        <v>224.91644299999999</v>
      </c>
      <c r="E19" s="5">
        <v>2</v>
      </c>
      <c r="F19">
        <v>237.397682</v>
      </c>
      <c r="G19" s="4">
        <v>3</v>
      </c>
      <c r="P19">
        <v>2</v>
      </c>
      <c r="Q19" t="str">
        <f t="shared" si="0"/>
        <v>23</v>
      </c>
      <c r="R19">
        <v>1</v>
      </c>
      <c r="X19" t="s">
        <v>286</v>
      </c>
      <c r="Y19" t="s">
        <v>260</v>
      </c>
      <c r="AB19" t="s">
        <v>286</v>
      </c>
      <c r="AC19" t="str">
        <f>CONCATENATE($R19,$R20,$R21,$R22)</f>
        <v>1432</v>
      </c>
      <c r="AF19" t="s">
        <v>257</v>
      </c>
      <c r="AG19" t="s">
        <v>258</v>
      </c>
      <c r="AN19">
        <v>453</v>
      </c>
      <c r="AO19">
        <v>460</v>
      </c>
      <c r="AP19">
        <v>443</v>
      </c>
      <c r="AQ19">
        <v>446</v>
      </c>
      <c r="AR19">
        <v>2034</v>
      </c>
      <c r="AT19">
        <f>(($AO$17-$AN$17)/($AN$18-$AN$17))</f>
        <v>0.42307692307692307</v>
      </c>
      <c r="AU19">
        <f>(($AP$18-$AN$17)/($AN$18-$AN$17))</f>
        <v>0.57692307692307687</v>
      </c>
      <c r="AV19">
        <f>(($AQ$17-$AN$16)/($AN$17-$AN$16))</f>
        <v>0.88</v>
      </c>
      <c r="AW19">
        <f>(($AN$17-$AO$16)/($AO$17-$AO$16))</f>
        <v>0.57692307692307687</v>
      </c>
      <c r="AX19">
        <f>(($AP$17-$AO$16)/($AO$17-$AO$16))</f>
        <v>0.19230769230769232</v>
      </c>
      <c r="AY19">
        <f>(($AQ$17-$AO$16)/($AO$17-$AO$16))</f>
        <v>0.46153846153846156</v>
      </c>
      <c r="AZ19">
        <f>(($AN$17-$AP$17)/($AP$18-$AP$17))</f>
        <v>0.4</v>
      </c>
      <c r="BA19">
        <f>(($AO$17-$AP$17)/($AP$18-$AP$17))</f>
        <v>0.84</v>
      </c>
      <c r="BB19">
        <f>(($AQ$17-$AP$17)/($AP$18-$AP$17))</f>
        <v>0.28000000000000003</v>
      </c>
      <c r="BC19">
        <f>(($AN$18-$AQ$18)/($AQ$19-$AQ$18))</f>
        <v>9.5238095238095233E-2</v>
      </c>
      <c r="BD19">
        <f>(($AO$17-$AQ$17)/($AQ$18-$AQ$17))</f>
        <v>0.51851851851851849</v>
      </c>
      <c r="BE19">
        <f>(($AP$18-$AQ$17)/($AQ$18-$AQ$17))</f>
        <v>0.66666666666666663</v>
      </c>
      <c r="BG19">
        <v>1</v>
      </c>
      <c r="BH19">
        <v>102</v>
      </c>
      <c r="BI19">
        <f>($BH$23-$BH$20)/200</f>
        <v>0.11</v>
      </c>
      <c r="BQ19">
        <f>(($AO$17-$AN$17)/($AN$18-$AN$17))</f>
        <v>0.42307692307692307</v>
      </c>
      <c r="BR19">
        <f>1-(($AP$18-$AN$17)/($AN$18-$AN$17))</f>
        <v>0.42307692307692313</v>
      </c>
      <c r="BS19">
        <f>1-(($AQ$17-$AN$16)/($AN$17-$AN$16))</f>
        <v>0.12</v>
      </c>
      <c r="BT19">
        <f>1-(($AN$17-$AO$16)/($AO$17-$AO$16))</f>
        <v>0.42307692307692313</v>
      </c>
      <c r="BU19">
        <f>(($AP$17-$AO$16)/($AO$17-$AO$16))</f>
        <v>0.19230769230769232</v>
      </c>
      <c r="BV19">
        <f>(($AQ$17-$AO$16)/($AO$17-$AO$16))</f>
        <v>0.46153846153846156</v>
      </c>
      <c r="BW19">
        <f>(($AN$17-$AP$17)/($AP$18-$AP$17))</f>
        <v>0.4</v>
      </c>
      <c r="BX19">
        <f>1-(($AO$17-$AP$17)/($AP$18-$AP$17))</f>
        <v>0.16000000000000003</v>
      </c>
      <c r="BY19">
        <f>(($AQ$17-$AP$17)/($AP$18-$AP$17))</f>
        <v>0.28000000000000003</v>
      </c>
      <c r="BZ19">
        <f>(($AN$18-$AQ$18)/($AQ$19-$AQ$18))</f>
        <v>9.5238095238095233E-2</v>
      </c>
      <c r="CA19">
        <f>1-(($AO$17-$AQ$17)/($AQ$18-$AQ$17))</f>
        <v>0.48148148148148151</v>
      </c>
      <c r="CB19">
        <f>1-(($AP$18-$AQ$17)/($AQ$18-$AQ$17))</f>
        <v>0.33333333333333337</v>
      </c>
    </row>
    <row r="20" spans="1:80" x14ac:dyDescent="0.25">
      <c r="A20">
        <v>19</v>
      </c>
      <c r="D20">
        <v>224.93134000000001</v>
      </c>
      <c r="E20" s="5">
        <v>2</v>
      </c>
      <c r="F20">
        <v>237.47154699999999</v>
      </c>
      <c r="G20" s="4">
        <v>3</v>
      </c>
      <c r="P20">
        <v>2</v>
      </c>
      <c r="Q20" t="str">
        <f t="shared" si="0"/>
        <v>23</v>
      </c>
      <c r="R20">
        <v>4</v>
      </c>
      <c r="X20" t="s">
        <v>286</v>
      </c>
      <c r="Y20" t="s">
        <v>261</v>
      </c>
      <c r="AF20">
        <v>0</v>
      </c>
      <c r="AG20">
        <v>0</v>
      </c>
      <c r="AN20">
        <v>477</v>
      </c>
      <c r="AO20">
        <v>484</v>
      </c>
      <c r="AP20">
        <v>468</v>
      </c>
      <c r="AQ20">
        <v>471</v>
      </c>
      <c r="AR20">
        <v>2036</v>
      </c>
      <c r="AT20">
        <f>(($AO$18-$AN$18)/($AN$19-$AN$18))</f>
        <v>0.38461538461538464</v>
      </c>
      <c r="AU20">
        <f>(($AP$19-$AN$18)/($AN$19-$AN$18))</f>
        <v>0.61538461538461542</v>
      </c>
      <c r="AV20">
        <f>(($AQ$18-$AN$17)/($AN$18-$AN$17))</f>
        <v>0.92307692307692313</v>
      </c>
      <c r="AW20">
        <f>(($AN$18-$AO$17)/($AO$18-$AO$17))</f>
        <v>0.6</v>
      </c>
      <c r="AX20">
        <f>(($AP$18-$AO$17)/($AO$18-$AO$17))</f>
        <v>0.16</v>
      </c>
      <c r="AY20">
        <f>(($AQ$18-$AO$17)/($AO$18-$AO$17))</f>
        <v>0.52</v>
      </c>
      <c r="AZ20">
        <f>(($AN$18-$AP$18)/($AP$19-$AP$18))</f>
        <v>0.40740740740740738</v>
      </c>
      <c r="BA20">
        <f>(($AO$18-$AP$18)/($AP$19-$AP$18))</f>
        <v>0.77777777777777779</v>
      </c>
      <c r="BB20">
        <f>(($AQ$18-$AP$18)/($AP$19-$AP$18))</f>
        <v>0.33333333333333331</v>
      </c>
      <c r="BC20">
        <f>(($AN$19-$AQ$19)/($AQ$20-$AQ$19))</f>
        <v>0.28000000000000003</v>
      </c>
      <c r="BD20">
        <f>(($AO$18-$AQ$18)/($AQ$19-$AQ$18))</f>
        <v>0.5714285714285714</v>
      </c>
      <c r="BE20">
        <f>(($AP$19-$AQ$18)/($AQ$19-$AQ$18))</f>
        <v>0.8571428571428571</v>
      </c>
      <c r="BG20">
        <v>4</v>
      </c>
      <c r="BH20">
        <v>110</v>
      </c>
      <c r="BI20">
        <f>($BH$24-$BH$21)/200</f>
        <v>0.11</v>
      </c>
      <c r="BQ20">
        <f>(($AO$18-$AN$18)/($AN$19-$AN$18))</f>
        <v>0.38461538461538464</v>
      </c>
      <c r="BR20">
        <f>1-(($AP$19-$AN$18)/($AN$19-$AN$18))</f>
        <v>0.38461538461538458</v>
      </c>
      <c r="BS20">
        <f>1-(($AQ$18-$AN$17)/($AN$18-$AN$17))</f>
        <v>7.6923076923076872E-2</v>
      </c>
      <c r="BT20">
        <f>1-(($AN$18-$AO$17)/($AO$18-$AO$17))</f>
        <v>0.4</v>
      </c>
      <c r="BU20">
        <f>(($AP$18-$AO$17)/($AO$18-$AO$17))</f>
        <v>0.16</v>
      </c>
      <c r="BV20">
        <f>1-(($AQ$18-$AO$17)/($AO$18-$AO$17))</f>
        <v>0.48</v>
      </c>
      <c r="BW20">
        <f>(($AN$18-$AP$18)/($AP$19-$AP$18))</f>
        <v>0.40740740740740738</v>
      </c>
      <c r="BX20">
        <f>1-(($AO$18-$AP$18)/($AP$19-$AP$18))</f>
        <v>0.22222222222222221</v>
      </c>
      <c r="BY20">
        <f>(($AQ$18-$AP$18)/($AP$19-$AP$18))</f>
        <v>0.33333333333333331</v>
      </c>
      <c r="BZ20">
        <f>(($AN$19-$AQ$19)/($AQ$20-$AQ$19))</f>
        <v>0.28000000000000003</v>
      </c>
      <c r="CA20">
        <f>1-(($AO$18-$AQ$18)/($AQ$19-$AQ$18))</f>
        <v>0.4285714285714286</v>
      </c>
      <c r="CB20">
        <f>1-(($AP$19-$AQ$18)/($AQ$19-$AQ$18))</f>
        <v>0.1428571428571429</v>
      </c>
    </row>
    <row r="21" spans="1:80" x14ac:dyDescent="0.25">
      <c r="A21">
        <v>20</v>
      </c>
      <c r="D21">
        <v>224.867423</v>
      </c>
      <c r="E21" s="5">
        <v>2</v>
      </c>
      <c r="F21">
        <v>237.45391999999998</v>
      </c>
      <c r="G21" s="4">
        <v>3</v>
      </c>
      <c r="P21">
        <v>2</v>
      </c>
      <c r="Q21" t="str">
        <f t="shared" si="0"/>
        <v>23</v>
      </c>
      <c r="R21">
        <v>3</v>
      </c>
      <c r="X21" t="s">
        <v>286</v>
      </c>
      <c r="Y21" t="s">
        <v>262</v>
      </c>
      <c r="AF21">
        <v>0</v>
      </c>
      <c r="AG21">
        <v>0</v>
      </c>
      <c r="AN21">
        <v>501</v>
      </c>
      <c r="AO21">
        <v>508</v>
      </c>
      <c r="AP21">
        <v>491</v>
      </c>
      <c r="AQ21">
        <v>495</v>
      </c>
      <c r="AR21">
        <v>2255</v>
      </c>
      <c r="AT21">
        <f>(($AO$19-$AN$19)/($AN$20-$AN$19))</f>
        <v>0.29166666666666669</v>
      </c>
      <c r="AU21">
        <f>(($AP$20-$AN$19)/($AN$20-$AN$19))</f>
        <v>0.625</v>
      </c>
      <c r="AV21">
        <f>(($AQ$19-$AN$18)/($AN$19-$AN$18))</f>
        <v>0.73076923076923073</v>
      </c>
      <c r="AW21">
        <f>(($AN$19-$AO$18)/($AO$19-$AO$18))</f>
        <v>0.69565217391304346</v>
      </c>
      <c r="AX21">
        <f>(($AP$19-$AO$18)/($AO$19-$AO$18))</f>
        <v>0.2608695652173913</v>
      </c>
      <c r="AY21">
        <f>(($AQ$19-$AO$18)/($AO$19-$AO$18))</f>
        <v>0.39130434782608697</v>
      </c>
      <c r="AZ21">
        <f>(($AN$19-$AP$19)/($AP$20-$AP$19))</f>
        <v>0.4</v>
      </c>
      <c r="BA21">
        <f>(($AO$19-$AP$19)/($AP$20-$AP$19))</f>
        <v>0.68</v>
      </c>
      <c r="BB21">
        <f>(($AQ$19-$AP$19)/($AP$20-$AP$19))</f>
        <v>0.12</v>
      </c>
      <c r="BC21">
        <f>(($AN$20-$AQ$20)/($AQ$21-$AQ$20))</f>
        <v>0.25</v>
      </c>
      <c r="BD21">
        <f>(($AO$19-$AQ$19)/($AQ$20-$AQ$19))</f>
        <v>0.56000000000000005</v>
      </c>
      <c r="BE21">
        <f>(($AP$20-$AQ$19)/($AQ$20-$AQ$19))</f>
        <v>0.88</v>
      </c>
      <c r="BG21">
        <v>3</v>
      </c>
      <c r="BH21">
        <v>114</v>
      </c>
      <c r="BI21">
        <f>($BH$25-$BH$22)/200</f>
        <v>0.09</v>
      </c>
      <c r="BQ21">
        <f>(($AO$19-$AN$19)/($AN$20-$AN$19))</f>
        <v>0.29166666666666669</v>
      </c>
      <c r="BR21">
        <f>1-(($AP$20-$AN$19)/($AN$20-$AN$19))</f>
        <v>0.375</v>
      </c>
      <c r="BS21">
        <f>1-(($AQ$19-$AN$18)/($AN$19-$AN$18))</f>
        <v>0.26923076923076927</v>
      </c>
      <c r="BT21">
        <f>1-(($AN$19-$AO$18)/($AO$19-$AO$18))</f>
        <v>0.30434782608695654</v>
      </c>
      <c r="BU21">
        <f>(($AP$19-$AO$18)/($AO$19-$AO$18))</f>
        <v>0.2608695652173913</v>
      </c>
      <c r="BV21">
        <f>(($AQ$19-$AO$18)/($AO$19-$AO$18))</f>
        <v>0.39130434782608697</v>
      </c>
      <c r="BW21">
        <f>(($AN$19-$AP$19)/($AP$20-$AP$19))</f>
        <v>0.4</v>
      </c>
      <c r="BX21">
        <f>1-(($AO$19-$AP$19)/($AP$20-$AP$19))</f>
        <v>0.31999999999999995</v>
      </c>
      <c r="BY21">
        <f>(($AQ$19-$AP$19)/($AP$20-$AP$19))</f>
        <v>0.12</v>
      </c>
      <c r="BZ21">
        <f>(($AN$20-$AQ$20)/($AQ$21-$AQ$20))</f>
        <v>0.25</v>
      </c>
      <c r="CA21">
        <f>1-(($AO$19-$AQ$19)/($AQ$20-$AQ$19))</f>
        <v>0.43999999999999995</v>
      </c>
      <c r="CB21">
        <f>1-(($AP$20-$AQ$19)/($AQ$20-$AQ$19))</f>
        <v>0.12</v>
      </c>
    </row>
    <row r="22" spans="1:80" x14ac:dyDescent="0.25">
      <c r="A22">
        <v>21</v>
      </c>
      <c r="D22">
        <v>224.88129000000001</v>
      </c>
      <c r="E22" s="5">
        <v>2</v>
      </c>
      <c r="F22">
        <v>237.37469200000001</v>
      </c>
      <c r="G22" s="4">
        <v>3</v>
      </c>
      <c r="P22">
        <v>2</v>
      </c>
      <c r="Q22" t="str">
        <f t="shared" si="0"/>
        <v>23</v>
      </c>
      <c r="R22">
        <v>2</v>
      </c>
      <c r="X22" t="s">
        <v>286</v>
      </c>
      <c r="Y22" t="s">
        <v>259</v>
      </c>
      <c r="AF22">
        <v>0</v>
      </c>
      <c r="AG22">
        <v>0</v>
      </c>
      <c r="AN22">
        <v>539</v>
      </c>
      <c r="AO22">
        <v>524</v>
      </c>
      <c r="AP22">
        <v>517</v>
      </c>
      <c r="AQ22">
        <v>541</v>
      </c>
      <c r="AR22">
        <v>2257</v>
      </c>
      <c r="AT22">
        <f>(($AO$20-$AN$20)/($AN$21-$AN$20))</f>
        <v>0.29166666666666669</v>
      </c>
      <c r="AU22">
        <f>(($AP$21-$AN$20)/($AN$21-$AN$20))</f>
        <v>0.58333333333333337</v>
      </c>
      <c r="AV22">
        <f>(($AQ$20-$AN$19)/($AN$20-$AN$19))</f>
        <v>0.75</v>
      </c>
      <c r="AW22">
        <f>(($AN$20-$AO$19)/($AO$20-$AO$19))</f>
        <v>0.70833333333333337</v>
      </c>
      <c r="AX22">
        <f>(($AP$20-$AO$19)/($AO$20-$AO$19))</f>
        <v>0.33333333333333331</v>
      </c>
      <c r="AY22">
        <f>(($AQ$20-$AO$19)/($AO$20-$AO$19))</f>
        <v>0.45833333333333331</v>
      </c>
      <c r="AZ22">
        <f>(($AN$20-$AP$20)/($AP$21-$AP$20))</f>
        <v>0.39130434782608697</v>
      </c>
      <c r="BA22">
        <f>(($AO$20-$AP$20)/($AP$21-$AP$20))</f>
        <v>0.69565217391304346</v>
      </c>
      <c r="BB22">
        <f>(($AQ$20-$AP$20)/($AP$21-$AP$20))</f>
        <v>0.13043478260869565</v>
      </c>
      <c r="BD22">
        <f>(($AO$20-$AQ$20)/($AQ$21-$AQ$20))</f>
        <v>0.54166666666666663</v>
      </c>
      <c r="BE22">
        <f>(($AP$21-$AQ$20)/($AQ$21-$AQ$20))</f>
        <v>0.83333333333333337</v>
      </c>
      <c r="BG22">
        <v>2</v>
      </c>
      <c r="BH22">
        <v>122</v>
      </c>
      <c r="BI22">
        <f>($BH$26-$BH$23)/200</f>
        <v>7.4999999999999997E-2</v>
      </c>
      <c r="BQ22">
        <f>(($AO$20-$AN$20)/($AN$21-$AN$20))</f>
        <v>0.29166666666666669</v>
      </c>
      <c r="BR22">
        <f>1-(($AP$21-$AN$20)/($AN$21-$AN$20))</f>
        <v>0.41666666666666663</v>
      </c>
      <c r="BS22">
        <f>1-(($AQ$20-$AN$19)/($AN$20-$AN$19))</f>
        <v>0.25</v>
      </c>
      <c r="BT22">
        <f>1-(($AN$20-$AO$19)/($AO$20-$AO$19))</f>
        <v>0.29166666666666663</v>
      </c>
      <c r="BU22">
        <f>(($AP$20-$AO$19)/($AO$20-$AO$19))</f>
        <v>0.33333333333333331</v>
      </c>
      <c r="BV22">
        <f>(($AQ$20-$AO$19)/($AO$20-$AO$19))</f>
        <v>0.45833333333333331</v>
      </c>
      <c r="BW22">
        <f>(($AN$20-$AP$20)/($AP$21-$AP$20))</f>
        <v>0.39130434782608697</v>
      </c>
      <c r="BX22">
        <f>1-(($AO$20-$AP$20)/($AP$21-$AP$20))</f>
        <v>0.30434782608695654</v>
      </c>
      <c r="BY22">
        <f>(($AQ$20-$AP$20)/($AP$21-$AP$20))</f>
        <v>0.13043478260869565</v>
      </c>
      <c r="CA22">
        <f>1-(($AO$20-$AQ$20)/($AQ$21-$AQ$20))</f>
        <v>0.45833333333333337</v>
      </c>
      <c r="CB22">
        <f>1-(($AP$21-$AQ$20)/($AQ$21-$AQ$20))</f>
        <v>0.16666666666666663</v>
      </c>
    </row>
    <row r="23" spans="1:80" x14ac:dyDescent="0.25">
      <c r="A23">
        <v>22</v>
      </c>
      <c r="D23">
        <v>224.923867</v>
      </c>
      <c r="E23" s="5">
        <v>2</v>
      </c>
      <c r="F23">
        <v>237.374484</v>
      </c>
      <c r="G23" s="4">
        <v>3</v>
      </c>
      <c r="P23">
        <v>2</v>
      </c>
      <c r="Q23" t="str">
        <f t="shared" si="0"/>
        <v>23</v>
      </c>
      <c r="R23">
        <v>1</v>
      </c>
      <c r="X23" t="s">
        <v>286</v>
      </c>
      <c r="Y23" t="s">
        <v>260</v>
      </c>
      <c r="AB23" t="s">
        <v>286</v>
      </c>
      <c r="AC23" t="str">
        <f>CONCATENATE($R23,$R24,$R25,$R26)</f>
        <v>1432</v>
      </c>
      <c r="AF23">
        <v>0</v>
      </c>
      <c r="AG23">
        <v>0</v>
      </c>
      <c r="AN23">
        <v>568</v>
      </c>
      <c r="AO23">
        <v>553</v>
      </c>
      <c r="AP23">
        <v>523</v>
      </c>
      <c r="AQ23">
        <v>568</v>
      </c>
      <c r="AR23">
        <v>2432</v>
      </c>
      <c r="AV23">
        <f>(($AQ$21-$AN$20)/($AN$21-$AN$20))</f>
        <v>0.75</v>
      </c>
      <c r="AW23">
        <f>(($AN$21-$AO$20)/($AO$21-$AO$20))</f>
        <v>0.70833333333333337</v>
      </c>
      <c r="AX23">
        <f>(($AP$21-$AO$20)/($AO$21-$AO$20))</f>
        <v>0.29166666666666669</v>
      </c>
      <c r="AY23">
        <f>(($AQ$21-$AO$20)/($AO$21-$AO$20))</f>
        <v>0.45833333333333331</v>
      </c>
      <c r="AZ23">
        <f>(($AN$21-$AP$21)/($AP$22-$AP$21))</f>
        <v>0.38461538461538464</v>
      </c>
      <c r="BA23">
        <f>(($AO$21-$AP$21)/($AP$22-$AP$21))</f>
        <v>0.65384615384615385</v>
      </c>
      <c r="BB23">
        <f>(($AQ$21-$AP$21)/($AP$22-$AP$21))</f>
        <v>0.15384615384615385</v>
      </c>
      <c r="BG23">
        <v>1</v>
      </c>
      <c r="BH23">
        <v>132</v>
      </c>
      <c r="BI23">
        <f>($BH$27-$BH$24)/200</f>
        <v>9.5000000000000001E-2</v>
      </c>
      <c r="BS23">
        <f>1-(($AQ$21-$AN$20)/($AN$21-$AN$20))</f>
        <v>0.25</v>
      </c>
      <c r="BT23">
        <f>1-(($AN$21-$AO$20)/($AO$21-$AO$20))</f>
        <v>0.29166666666666663</v>
      </c>
      <c r="BU23">
        <f>(($AP$21-$AO$20)/($AO$21-$AO$20))</f>
        <v>0.29166666666666669</v>
      </c>
      <c r="BV23">
        <f>(($AQ$21-$AO$20)/($AO$21-$AO$20))</f>
        <v>0.45833333333333331</v>
      </c>
      <c r="BW23">
        <f>(($AN$21-$AP$21)/($AP$22-$AP$21))</f>
        <v>0.38461538461538464</v>
      </c>
      <c r="BX23">
        <f>1-(($AO$21-$AP$21)/($AP$22-$AP$21))</f>
        <v>0.34615384615384615</v>
      </c>
      <c r="BY23">
        <f>(($AQ$21-$AP$21)/($AP$22-$AP$21))</f>
        <v>0.15384615384615385</v>
      </c>
    </row>
    <row r="24" spans="1:80" x14ac:dyDescent="0.25">
      <c r="A24">
        <v>23</v>
      </c>
      <c r="D24">
        <v>224.90226799999999</v>
      </c>
      <c r="E24" s="5">
        <v>2</v>
      </c>
      <c r="F24">
        <v>237.386651</v>
      </c>
      <c r="G24" s="4">
        <v>3</v>
      </c>
      <c r="P24">
        <v>2</v>
      </c>
      <c r="Q24" t="str">
        <f t="shared" si="0"/>
        <v>23</v>
      </c>
      <c r="R24">
        <v>4</v>
      </c>
      <c r="X24" t="s">
        <v>286</v>
      </c>
      <c r="Y24" t="s">
        <v>261</v>
      </c>
      <c r="AF24">
        <v>0</v>
      </c>
      <c r="AG24">
        <v>0</v>
      </c>
      <c r="AN24">
        <v>596</v>
      </c>
      <c r="AO24">
        <v>580</v>
      </c>
      <c r="AP24">
        <v>553</v>
      </c>
      <c r="AQ24">
        <v>594</v>
      </c>
      <c r="AR24">
        <v>2434</v>
      </c>
      <c r="BG24">
        <v>4</v>
      </c>
      <c r="BH24">
        <v>136</v>
      </c>
      <c r="BI24">
        <f>($BH$28-$BH$25)/200</f>
        <v>0.1</v>
      </c>
    </row>
    <row r="25" spans="1:80" x14ac:dyDescent="0.25">
      <c r="A25">
        <v>24</v>
      </c>
      <c r="D25">
        <v>224.90247500000001</v>
      </c>
      <c r="E25" s="5">
        <v>2</v>
      </c>
      <c r="F25">
        <v>237.46268000000001</v>
      </c>
      <c r="G25" s="4">
        <v>3</v>
      </c>
      <c r="P25">
        <v>2</v>
      </c>
      <c r="Q25" t="str">
        <f t="shared" si="0"/>
        <v>23</v>
      </c>
      <c r="R25">
        <v>3</v>
      </c>
      <c r="X25" t="s">
        <v>286</v>
      </c>
      <c r="Y25" t="s">
        <v>262</v>
      </c>
      <c r="AF25">
        <v>0</v>
      </c>
      <c r="AG25">
        <v>0</v>
      </c>
      <c r="AN25">
        <v>622</v>
      </c>
      <c r="AO25">
        <v>607</v>
      </c>
      <c r="AP25">
        <v>582</v>
      </c>
      <c r="AQ25">
        <v>620</v>
      </c>
      <c r="AR25">
        <v>2631</v>
      </c>
      <c r="BG25">
        <v>3</v>
      </c>
      <c r="BH25">
        <v>140</v>
      </c>
      <c r="BI25">
        <f>($BH$29-$BH$26)/200</f>
        <v>7.4999999999999997E-2</v>
      </c>
    </row>
    <row r="26" spans="1:80" x14ac:dyDescent="0.25">
      <c r="A26">
        <v>25</v>
      </c>
      <c r="D26">
        <v>224.90103199999999</v>
      </c>
      <c r="E26" s="5">
        <v>2</v>
      </c>
      <c r="F26">
        <v>237.40314599999999</v>
      </c>
      <c r="G26" s="4">
        <v>3</v>
      </c>
      <c r="P26">
        <v>2</v>
      </c>
      <c r="Q26" t="str">
        <f t="shared" si="0"/>
        <v>23</v>
      </c>
      <c r="R26">
        <v>2</v>
      </c>
      <c r="X26" t="s">
        <v>286</v>
      </c>
      <c r="Y26" t="s">
        <v>259</v>
      </c>
      <c r="AF26">
        <v>0</v>
      </c>
      <c r="AG26">
        <v>0</v>
      </c>
      <c r="AN26">
        <v>647</v>
      </c>
      <c r="AO26">
        <v>633</v>
      </c>
      <c r="AP26">
        <v>609</v>
      </c>
      <c r="AQ26">
        <v>644</v>
      </c>
      <c r="AT26">
        <f>(($AO$23-$AN$22)/($AN$23-$AN$22))</f>
        <v>0.48275862068965519</v>
      </c>
      <c r="AU26">
        <f>(($AP$24-$AN$22)/($AN$23-$AN$22))</f>
        <v>0.48275862068965519</v>
      </c>
      <c r="AV26">
        <f>(($AQ$22-$AN$22)/($AN$23-$AN$22))</f>
        <v>6.8965517241379309E-2</v>
      </c>
      <c r="AW26">
        <f>(($AN$22-$AO$22)/($AO$23-$AO$22))</f>
        <v>0.51724137931034486</v>
      </c>
      <c r="AX26">
        <f>(($AP$24-$AO$23)/($AO$24-$AO$23))</f>
        <v>0</v>
      </c>
      <c r="AY26">
        <f>(($AQ$22-$AO$22)/($AO$23-$AO$22))</f>
        <v>0.58620689655172409</v>
      </c>
      <c r="AZ26">
        <f>(($AN$22-$AP$23)/($AP$24-$AP$23))</f>
        <v>0.53333333333333333</v>
      </c>
      <c r="BA26">
        <f>(($AO$22-$AP$23)/($AP$24-$AP$23))</f>
        <v>3.3333333333333333E-2</v>
      </c>
      <c r="BB26">
        <f>(($AQ$22-$AP$23)/($AP$24-$AP$23))</f>
        <v>0.6</v>
      </c>
      <c r="BC26">
        <f>(($AN$23-$AQ$23)/($AQ$24-$AQ$23))</f>
        <v>0</v>
      </c>
      <c r="BD26">
        <f>(($AO$23-$AQ$22)/($AQ$23-$AQ$22))</f>
        <v>0.44444444444444442</v>
      </c>
      <c r="BE26">
        <f>(($AP$24-$AQ$22)/($AQ$23-$AQ$22))</f>
        <v>0.44444444444444442</v>
      </c>
      <c r="BG26">
        <v>2</v>
      </c>
      <c r="BH26">
        <v>147</v>
      </c>
      <c r="BI26">
        <f>($BH$30-$BH$27)/200</f>
        <v>0.08</v>
      </c>
      <c r="BQ26">
        <f>(($AO$23-$AN$22)/($AN$23-$AN$22))</f>
        <v>0.48275862068965519</v>
      </c>
      <c r="BR26">
        <f>(($AP$24-$AN$22)/($AN$23-$AN$22))</f>
        <v>0.48275862068965519</v>
      </c>
      <c r="BS26">
        <f>(($AQ$22-$AN$22)/($AN$23-$AN$22))</f>
        <v>6.8965517241379309E-2</v>
      </c>
      <c r="BT26">
        <f>1-(($AN$22-$AO$22)/($AO$23-$AO$22))</f>
        <v>0.48275862068965514</v>
      </c>
      <c r="BU26">
        <f>(($AP$24-$AO$23)/($AO$24-$AO$23))</f>
        <v>0</v>
      </c>
      <c r="BV26">
        <f>1-(($AQ$22-$AO$22)/($AO$23-$AO$22))</f>
        <v>0.41379310344827591</v>
      </c>
      <c r="BW26">
        <f>1-(($AN$22-$AP$23)/($AP$24-$AP$23))</f>
        <v>0.46666666666666667</v>
      </c>
      <c r="BX26">
        <f>(($AO$22-$AP$23)/($AP$24-$AP$23))</f>
        <v>3.3333333333333333E-2</v>
      </c>
      <c r="BY26">
        <f>1-(($AQ$22-$AP$23)/($AP$24-$AP$23))</f>
        <v>0.4</v>
      </c>
      <c r="BZ26">
        <f>(($AN$23-$AQ$23)/($AQ$24-$AQ$23))</f>
        <v>0</v>
      </c>
      <c r="CA26">
        <f>(($AO$23-$AQ$22)/($AQ$23-$AQ$22))</f>
        <v>0.44444444444444442</v>
      </c>
      <c r="CB26">
        <f>(($AP$24-$AQ$22)/($AQ$23-$AQ$22))</f>
        <v>0.44444444444444442</v>
      </c>
    </row>
    <row r="27" spans="1:80" x14ac:dyDescent="0.25">
      <c r="A27">
        <v>26</v>
      </c>
      <c r="D27">
        <v>224.91329999999999</v>
      </c>
      <c r="E27" s="5">
        <v>2</v>
      </c>
      <c r="P27">
        <v>1</v>
      </c>
      <c r="Q27" t="str">
        <f t="shared" si="0"/>
        <v>2</v>
      </c>
      <c r="R27">
        <v>1</v>
      </c>
      <c r="X27" t="s">
        <v>286</v>
      </c>
      <c r="Y27" t="s">
        <v>260</v>
      </c>
      <c r="AB27" t="s">
        <v>286</v>
      </c>
      <c r="AC27" t="str">
        <f>CONCATENATE($R27,$R28,$R29,$R30)</f>
        <v>1432</v>
      </c>
      <c r="AF27">
        <v>0</v>
      </c>
      <c r="AG27">
        <v>0</v>
      </c>
      <c r="AN27">
        <v>674</v>
      </c>
      <c r="AO27">
        <v>655</v>
      </c>
      <c r="AP27">
        <v>635</v>
      </c>
      <c r="AQ27">
        <v>665</v>
      </c>
      <c r="AT27">
        <f>(($AO$24-$AN$23)/($AN$24-$AN$23))</f>
        <v>0.42857142857142855</v>
      </c>
      <c r="AU27">
        <f>(($AP$25-$AN$23)/($AN$24-$AN$23))</f>
        <v>0.5</v>
      </c>
      <c r="AV27">
        <f>(($AQ$23-$AN$23)/($AN$24-$AN$23))</f>
        <v>0</v>
      </c>
      <c r="AW27">
        <f>(($AN$23-$AO$23)/($AO$24-$AO$23))</f>
        <v>0.55555555555555558</v>
      </c>
      <c r="AX27">
        <f>(($AP$25-$AO$24)/($AO$25-$AO$24))</f>
        <v>7.407407407407407E-2</v>
      </c>
      <c r="AY27">
        <f>(($AQ$23-$AO$23)/($AO$24-$AO$23))</f>
        <v>0.55555555555555558</v>
      </c>
      <c r="AZ27">
        <f>(($AN$23-$AP$24)/($AP$25-$AP$24))</f>
        <v>0.51724137931034486</v>
      </c>
      <c r="BA27">
        <f>(($AO$23-$AP$24)/($AP$25-$AP$24))</f>
        <v>0</v>
      </c>
      <c r="BB27">
        <f>(($AQ$23-$AP$24)/($AP$25-$AP$24))</f>
        <v>0.51724137931034486</v>
      </c>
      <c r="BC27">
        <f>(($AN$24-$AQ$24)/($AQ$25-$AQ$24))</f>
        <v>7.6923076923076927E-2</v>
      </c>
      <c r="BD27">
        <f>(($AO$24-$AQ$23)/($AQ$24-$AQ$23))</f>
        <v>0.46153846153846156</v>
      </c>
      <c r="BE27">
        <f>(($AP$25-$AQ$23)/($AQ$24-$AQ$23))</f>
        <v>0.53846153846153844</v>
      </c>
      <c r="BG27">
        <v>1</v>
      </c>
      <c r="BH27">
        <v>155</v>
      </c>
      <c r="BI27">
        <f>($BH$31-$BH$28)/200</f>
        <v>8.5000000000000006E-2</v>
      </c>
      <c r="BQ27">
        <f>(($AO$24-$AN$23)/($AN$24-$AN$23))</f>
        <v>0.42857142857142855</v>
      </c>
      <c r="BR27">
        <f>(($AP$25-$AN$23)/($AN$24-$AN$23))</f>
        <v>0.5</v>
      </c>
      <c r="BS27">
        <f>(($AQ$23-$AN$23)/($AN$24-$AN$23))</f>
        <v>0</v>
      </c>
      <c r="BT27">
        <f>1-(($AN$23-$AO$23)/($AO$24-$AO$23))</f>
        <v>0.44444444444444442</v>
      </c>
      <c r="BU27">
        <f>(($AP$25-$AO$24)/($AO$25-$AO$24))</f>
        <v>7.407407407407407E-2</v>
      </c>
      <c r="BV27">
        <f>1-(($AQ$23-$AO$23)/($AO$24-$AO$23))</f>
        <v>0.44444444444444442</v>
      </c>
      <c r="BW27">
        <f>1-(($AN$23-$AP$24)/($AP$25-$AP$24))</f>
        <v>0.48275862068965514</v>
      </c>
      <c r="BX27">
        <f>(($AO$23-$AP$24)/($AP$25-$AP$24))</f>
        <v>0</v>
      </c>
      <c r="BY27">
        <f>1-(($AQ$23-$AP$24)/($AP$25-$AP$24))</f>
        <v>0.48275862068965514</v>
      </c>
      <c r="BZ27">
        <f>(($AN$24-$AQ$24)/($AQ$25-$AQ$24))</f>
        <v>7.6923076923076927E-2</v>
      </c>
      <c r="CA27">
        <f>(($AO$24-$AQ$23)/($AQ$24-$AQ$23))</f>
        <v>0.46153846153846156</v>
      </c>
      <c r="CB27">
        <f>1-(($AP$25-$AQ$23)/($AQ$24-$AQ$23))</f>
        <v>0.46153846153846156</v>
      </c>
    </row>
    <row r="28" spans="1:80" x14ac:dyDescent="0.25">
      <c r="A28">
        <v>27</v>
      </c>
      <c r="D28">
        <v>224.91644299999999</v>
      </c>
      <c r="E28" s="5">
        <v>2</v>
      </c>
      <c r="P28">
        <v>1</v>
      </c>
      <c r="Q28" t="str">
        <f t="shared" si="0"/>
        <v>2</v>
      </c>
      <c r="R28">
        <v>4</v>
      </c>
      <c r="X28" t="s">
        <v>286</v>
      </c>
      <c r="Y28" t="s">
        <v>261</v>
      </c>
      <c r="AF28">
        <v>0</v>
      </c>
      <c r="AG28">
        <v>0</v>
      </c>
      <c r="AN28">
        <v>696</v>
      </c>
      <c r="AO28">
        <v>681</v>
      </c>
      <c r="AP28">
        <v>662</v>
      </c>
      <c r="AQ28">
        <v>689</v>
      </c>
      <c r="AT28">
        <f>(($AO$25-$AN$24)/($AN$25-$AN$24))</f>
        <v>0.42307692307692307</v>
      </c>
      <c r="AU28">
        <f>(($AP$26-$AN$24)/($AN$25-$AN$24))</f>
        <v>0.5</v>
      </c>
      <c r="AV28">
        <f>(($AQ$24-$AN$23)/($AN$24-$AN$23))</f>
        <v>0.9285714285714286</v>
      </c>
      <c r="AW28">
        <f>(($AN$24-$AO$24)/($AO$25-$AO$24))</f>
        <v>0.59259259259259256</v>
      </c>
      <c r="AX28">
        <f>(($AP$26-$AO$25)/($AO$26-$AO$25))</f>
        <v>7.6923076923076927E-2</v>
      </c>
      <c r="AY28">
        <f>(($AQ$24-$AO$24)/($AO$25-$AO$24))</f>
        <v>0.51851851851851849</v>
      </c>
      <c r="AZ28">
        <f>(($AN$24-$AP$25)/($AP$26-$AP$25))</f>
        <v>0.51851851851851849</v>
      </c>
      <c r="BA28">
        <f>(($AO$24-$AP$24)/($AP$25-$AP$24))</f>
        <v>0.93103448275862066</v>
      </c>
      <c r="BB28">
        <f>(($AQ$24-$AP$25)/($AP$26-$AP$25))</f>
        <v>0.44444444444444442</v>
      </c>
      <c r="BC28">
        <f>(($AN$25-$AQ$25)/($AQ$26-$AQ$25))</f>
        <v>8.3333333333333329E-2</v>
      </c>
      <c r="BD28">
        <f>(($AO$25-$AQ$24)/($AQ$25-$AQ$24))</f>
        <v>0.5</v>
      </c>
      <c r="BE28">
        <f>(($AP$26-$AQ$24)/($AQ$25-$AQ$24))</f>
        <v>0.57692307692307687</v>
      </c>
      <c r="BG28">
        <v>4</v>
      </c>
      <c r="BH28">
        <v>160</v>
      </c>
      <c r="BI28">
        <f>($BH$32-$BH$29)/200</f>
        <v>0.11</v>
      </c>
      <c r="BQ28">
        <f>(($AO$25-$AN$24)/($AN$25-$AN$24))</f>
        <v>0.42307692307692307</v>
      </c>
      <c r="BR28">
        <f>(($AP$26-$AN$24)/($AN$25-$AN$24))</f>
        <v>0.5</v>
      </c>
      <c r="BS28">
        <f>1-(($AQ$24-$AN$23)/($AN$24-$AN$23))</f>
        <v>7.1428571428571397E-2</v>
      </c>
      <c r="BT28">
        <f>1-(($AN$24-$AO$24)/($AO$25-$AO$24))</f>
        <v>0.40740740740740744</v>
      </c>
      <c r="BU28">
        <f>(($AP$26-$AO$25)/($AO$26-$AO$25))</f>
        <v>7.6923076923076927E-2</v>
      </c>
      <c r="BV28">
        <f>1-(($AQ$24-$AO$24)/($AO$25-$AO$24))</f>
        <v>0.48148148148148151</v>
      </c>
      <c r="BW28">
        <f>1-(($AN$24-$AP$25)/($AP$26-$AP$25))</f>
        <v>0.48148148148148151</v>
      </c>
      <c r="BX28">
        <f>1-(($AO$24-$AP$24)/($AP$25-$AP$24))</f>
        <v>6.8965517241379337E-2</v>
      </c>
      <c r="BY28">
        <f>(($AQ$24-$AP$25)/($AP$26-$AP$25))</f>
        <v>0.44444444444444442</v>
      </c>
      <c r="BZ28">
        <f>(($AN$25-$AQ$25)/($AQ$26-$AQ$25))</f>
        <v>8.3333333333333329E-2</v>
      </c>
      <c r="CA28">
        <f>(($AO$25-$AQ$24)/($AQ$25-$AQ$24))</f>
        <v>0.5</v>
      </c>
      <c r="CB28">
        <f>1-(($AP$26-$AQ$24)/($AQ$25-$AQ$24))</f>
        <v>0.42307692307692313</v>
      </c>
    </row>
    <row r="29" spans="1:80" x14ac:dyDescent="0.25">
      <c r="A29">
        <v>28</v>
      </c>
      <c r="P29">
        <v>0</v>
      </c>
      <c r="Q29" t="str">
        <f t="shared" si="0"/>
        <v/>
      </c>
      <c r="R29">
        <v>3</v>
      </c>
      <c r="X29" t="s">
        <v>286</v>
      </c>
      <c r="Y29" t="s">
        <v>262</v>
      </c>
      <c r="AF29">
        <v>0</v>
      </c>
      <c r="AG29">
        <v>0</v>
      </c>
      <c r="AN29">
        <v>720</v>
      </c>
      <c r="AO29">
        <v>702</v>
      </c>
      <c r="AP29">
        <v>687</v>
      </c>
      <c r="AQ29">
        <v>710</v>
      </c>
      <c r="AT29">
        <f>(($AO$26-$AN$25)/($AN$26-$AN$25))</f>
        <v>0.44</v>
      </c>
      <c r="AU29">
        <f>(($AP$27-$AN$25)/($AN$26-$AN$25))</f>
        <v>0.52</v>
      </c>
      <c r="AV29">
        <f>(($AQ$25-$AN$24)/($AN$25-$AN$24))</f>
        <v>0.92307692307692313</v>
      </c>
      <c r="AW29">
        <f>(($AN$25-$AO$25)/($AO$26-$AO$25))</f>
        <v>0.57692307692307687</v>
      </c>
      <c r="AX29">
        <f>(($AP$27-$AO$26)/($AO$27-$AO$26))</f>
        <v>9.0909090909090912E-2</v>
      </c>
      <c r="AY29">
        <f>(($AQ$25-$AO$25)/($AO$26-$AO$25))</f>
        <v>0.5</v>
      </c>
      <c r="AZ29">
        <f>(($AN$25-$AP$26)/($AP$27-$AP$26))</f>
        <v>0.5</v>
      </c>
      <c r="BA29">
        <f>(($AO$25-$AP$25)/($AP$26-$AP$25))</f>
        <v>0.92592592592592593</v>
      </c>
      <c r="BB29">
        <f>(($AQ$25-$AP$26)/($AP$27-$AP$26))</f>
        <v>0.42307692307692307</v>
      </c>
      <c r="BC29">
        <f>(($AN$26-$AQ$26)/($AQ$27-$AQ$26))</f>
        <v>0.14285714285714285</v>
      </c>
      <c r="BD29">
        <f>(($AO$26-$AQ$25)/($AQ$26-$AQ$25))</f>
        <v>0.54166666666666663</v>
      </c>
      <c r="BE29">
        <f>(($AP$27-$AQ$25)/($AQ$26-$AQ$25))</f>
        <v>0.625</v>
      </c>
      <c r="BG29">
        <v>3</v>
      </c>
      <c r="BH29">
        <v>162</v>
      </c>
      <c r="BI29">
        <f>($BH$33-$BH$30)/200</f>
        <v>7.4999999999999997E-2</v>
      </c>
      <c r="BQ29">
        <f>(($AO$26-$AN$25)/($AN$26-$AN$25))</f>
        <v>0.44</v>
      </c>
      <c r="BR29">
        <f>1-(($AP$27-$AN$25)/($AN$26-$AN$25))</f>
        <v>0.48</v>
      </c>
      <c r="BS29">
        <f>1-(($AQ$25-$AN$24)/($AN$25-$AN$24))</f>
        <v>7.6923076923076872E-2</v>
      </c>
      <c r="BT29">
        <f>1-(($AN$25-$AO$25)/($AO$26-$AO$25))</f>
        <v>0.42307692307692313</v>
      </c>
      <c r="BU29">
        <f>(($AP$27-$AO$26)/($AO$27-$AO$26))</f>
        <v>9.0909090909090912E-2</v>
      </c>
      <c r="BV29">
        <f>(($AQ$25-$AO$25)/($AO$26-$AO$25))</f>
        <v>0.5</v>
      </c>
      <c r="BW29">
        <f>(($AN$25-$AP$26)/($AP$27-$AP$26))</f>
        <v>0.5</v>
      </c>
      <c r="BX29">
        <f>1-(($AO$25-$AP$25)/($AP$26-$AP$25))</f>
        <v>7.407407407407407E-2</v>
      </c>
      <c r="BY29">
        <f>(($AQ$25-$AP$26)/($AP$27-$AP$26))</f>
        <v>0.42307692307692307</v>
      </c>
      <c r="BZ29">
        <f>(($AN$26-$AQ$26)/($AQ$27-$AQ$26))</f>
        <v>0.14285714285714285</v>
      </c>
      <c r="CA29">
        <f>1-(($AO$26-$AQ$25)/($AQ$26-$AQ$25))</f>
        <v>0.45833333333333337</v>
      </c>
      <c r="CB29">
        <f>1-(($AP$27-$AQ$25)/($AQ$26-$AQ$25))</f>
        <v>0.375</v>
      </c>
    </row>
    <row r="30" spans="1:80" x14ac:dyDescent="0.25">
      <c r="A30">
        <v>29</v>
      </c>
      <c r="P30">
        <v>0</v>
      </c>
      <c r="Q30" t="str">
        <f t="shared" si="0"/>
        <v/>
      </c>
      <c r="R30">
        <v>2</v>
      </c>
      <c r="X30" t="s">
        <v>286</v>
      </c>
      <c r="Y30" t="s">
        <v>259</v>
      </c>
      <c r="AF30">
        <v>0</v>
      </c>
      <c r="AG30">
        <v>0</v>
      </c>
      <c r="AN30">
        <v>740</v>
      </c>
      <c r="AO30">
        <v>723</v>
      </c>
      <c r="AP30">
        <v>709</v>
      </c>
      <c r="AQ30">
        <v>734</v>
      </c>
      <c r="AT30">
        <f>(($AO$27-$AN$26)/($AN$27-$AN$26))</f>
        <v>0.29629629629629628</v>
      </c>
      <c r="AU30">
        <f>(($AP$28-$AN$26)/($AN$27-$AN$26))</f>
        <v>0.55555555555555558</v>
      </c>
      <c r="AV30">
        <f>(($AQ$26-$AN$25)/($AN$26-$AN$25))</f>
        <v>0.88</v>
      </c>
      <c r="AW30">
        <f>(($AN$26-$AO$26)/($AO$27-$AO$26))</f>
        <v>0.63636363636363635</v>
      </c>
      <c r="AX30">
        <f>(($AP$28-$AO$27)/($AO$28-$AO$27))</f>
        <v>0.26923076923076922</v>
      </c>
      <c r="AY30">
        <f>(($AQ$26-$AO$26)/($AO$27-$AO$26))</f>
        <v>0.5</v>
      </c>
      <c r="AZ30">
        <f>(($AN$26-$AP$27)/($AP$28-$AP$27))</f>
        <v>0.44444444444444442</v>
      </c>
      <c r="BA30">
        <f>(($AO$26-$AP$26)/($AP$27-$AP$26))</f>
        <v>0.92307692307692313</v>
      </c>
      <c r="BB30">
        <f>(($AQ$26-$AP$27)/($AP$28-$AP$27))</f>
        <v>0.33333333333333331</v>
      </c>
      <c r="BC30">
        <f>(($AN$27-$AQ$27)/($AQ$28-$AQ$27))</f>
        <v>0.375</v>
      </c>
      <c r="BD30">
        <f>(($AO$27-$AQ$26)/($AQ$27-$AQ$26))</f>
        <v>0.52380952380952384</v>
      </c>
      <c r="BE30">
        <f>(($AP$28-$AQ$26)/($AQ$27-$AQ$26))</f>
        <v>0.8571428571428571</v>
      </c>
      <c r="BG30">
        <v>2</v>
      </c>
      <c r="BH30">
        <v>171</v>
      </c>
      <c r="BI30">
        <f>($BH$34-$BH$31)/200</f>
        <v>7.4999999999999997E-2</v>
      </c>
      <c r="BQ30">
        <f>(($AO$27-$AN$26)/($AN$27-$AN$26))</f>
        <v>0.29629629629629628</v>
      </c>
      <c r="BR30">
        <f>1-(($AP$28-$AN$26)/($AN$27-$AN$26))</f>
        <v>0.44444444444444442</v>
      </c>
      <c r="BS30">
        <f>1-(($AQ$26-$AN$25)/($AN$26-$AN$25))</f>
        <v>0.12</v>
      </c>
      <c r="BT30">
        <f>1-(($AN$26-$AO$26)/($AO$27-$AO$26))</f>
        <v>0.36363636363636365</v>
      </c>
      <c r="BU30">
        <f>(($AP$28-$AO$27)/($AO$28-$AO$27))</f>
        <v>0.26923076923076922</v>
      </c>
      <c r="BV30">
        <f>(($AQ$26-$AO$26)/($AO$27-$AO$26))</f>
        <v>0.5</v>
      </c>
      <c r="BW30">
        <f>(($AN$26-$AP$27)/($AP$28-$AP$27))</f>
        <v>0.44444444444444442</v>
      </c>
      <c r="BX30">
        <f>1-(($AO$26-$AP$26)/($AP$27-$AP$26))</f>
        <v>7.6923076923076872E-2</v>
      </c>
      <c r="BY30">
        <f>(($AQ$26-$AP$27)/($AP$28-$AP$27))</f>
        <v>0.33333333333333331</v>
      </c>
      <c r="BZ30">
        <f>(($AN$27-$AQ$27)/($AQ$28-$AQ$27))</f>
        <v>0.375</v>
      </c>
      <c r="CA30">
        <f>1-(($AO$27-$AQ$26)/($AQ$27-$AQ$26))</f>
        <v>0.47619047619047616</v>
      </c>
      <c r="CB30">
        <f>1-(($AP$28-$AQ$26)/($AQ$27-$AQ$26))</f>
        <v>0.1428571428571429</v>
      </c>
    </row>
    <row r="31" spans="1:80" x14ac:dyDescent="0.25">
      <c r="A31">
        <v>30</v>
      </c>
      <c r="P31">
        <v>0</v>
      </c>
      <c r="Q31" t="str">
        <f t="shared" si="0"/>
        <v/>
      </c>
      <c r="R31">
        <v>1</v>
      </c>
      <c r="X31" t="s">
        <v>286</v>
      </c>
      <c r="Y31" t="s">
        <v>260</v>
      </c>
      <c r="AB31" t="s">
        <v>286</v>
      </c>
      <c r="AC31" t="str">
        <f>CONCATENATE($R31,$R32,$R33,$R34)</f>
        <v>1432</v>
      </c>
      <c r="AF31">
        <v>0</v>
      </c>
      <c r="AG31">
        <v>0</v>
      </c>
      <c r="AN31">
        <v>763</v>
      </c>
      <c r="AO31">
        <v>746</v>
      </c>
      <c r="AP31">
        <v>732</v>
      </c>
      <c r="AQ31">
        <v>758</v>
      </c>
      <c r="AT31">
        <f>(($AO$28-$AN$27)/($AN$28-$AN$27))</f>
        <v>0.31818181818181818</v>
      </c>
      <c r="AU31">
        <f>(($AP$29-$AN$27)/($AN$28-$AN$27))</f>
        <v>0.59090909090909094</v>
      </c>
      <c r="AV31">
        <f>(($AQ$27-$AN$26)/($AN$27-$AN$26))</f>
        <v>0.66666666666666663</v>
      </c>
      <c r="AW31">
        <f>(($AN$27-$AO$27)/($AO$28-$AO$27))</f>
        <v>0.73076923076923073</v>
      </c>
      <c r="AX31">
        <f>(($AP$29-$AO$28)/($AO$29-$AO$28))</f>
        <v>0.2857142857142857</v>
      </c>
      <c r="AY31">
        <f>(($AQ$27-$AO$27)/($AO$28-$AO$27))</f>
        <v>0.38461538461538464</v>
      </c>
      <c r="AZ31">
        <f>(($AN$27-$AP$28)/($AP$29-$AP$28))</f>
        <v>0.48</v>
      </c>
      <c r="BA31">
        <f>(($AO$27-$AP$27)/($AP$28-$AP$27))</f>
        <v>0.7407407407407407</v>
      </c>
      <c r="BB31">
        <f>(($AQ$27-$AP$28)/($AP$29-$AP$28))</f>
        <v>0.12</v>
      </c>
      <c r="BC31">
        <f>(($AN$28-$AQ$28)/($AQ$29-$AQ$28))</f>
        <v>0.33333333333333331</v>
      </c>
      <c r="BD31">
        <f>(($AO$28-$AQ$27)/($AQ$28-$AQ$27))</f>
        <v>0.66666666666666663</v>
      </c>
      <c r="BE31">
        <f>(($AP$29-$AQ$27)/($AQ$28-$AQ$27))</f>
        <v>0.91666666666666663</v>
      </c>
      <c r="BG31">
        <v>1</v>
      </c>
      <c r="BH31">
        <v>177</v>
      </c>
      <c r="BI31">
        <f>($BH$35-$BH$32)/200</f>
        <v>8.5000000000000006E-2</v>
      </c>
      <c r="BQ31">
        <f>(($AO$28-$AN$27)/($AN$28-$AN$27))</f>
        <v>0.31818181818181818</v>
      </c>
      <c r="BR31">
        <f>1-(($AP$29-$AN$27)/($AN$28-$AN$27))</f>
        <v>0.40909090909090906</v>
      </c>
      <c r="BS31">
        <f>1-(($AQ$27-$AN$26)/($AN$27-$AN$26))</f>
        <v>0.33333333333333337</v>
      </c>
      <c r="BT31">
        <f>1-(($AN$27-$AO$27)/($AO$28-$AO$27))</f>
        <v>0.26923076923076927</v>
      </c>
      <c r="BU31">
        <f>(($AP$29-$AO$28)/($AO$29-$AO$28))</f>
        <v>0.2857142857142857</v>
      </c>
      <c r="BV31">
        <f>(($AQ$27-$AO$27)/($AO$28-$AO$27))</f>
        <v>0.38461538461538464</v>
      </c>
      <c r="BW31">
        <f>(($AN$27-$AP$28)/($AP$29-$AP$28))</f>
        <v>0.48</v>
      </c>
      <c r="BX31">
        <f>1-(($AO$27-$AP$27)/($AP$28-$AP$27))</f>
        <v>0.2592592592592593</v>
      </c>
      <c r="BY31">
        <f>(($AQ$27-$AP$28)/($AP$29-$AP$28))</f>
        <v>0.12</v>
      </c>
      <c r="BZ31">
        <f>(($AN$28-$AQ$28)/($AQ$29-$AQ$28))</f>
        <v>0.33333333333333331</v>
      </c>
      <c r="CA31">
        <f>1-(($AO$28-$AQ$27)/($AQ$28-$AQ$27))</f>
        <v>0.33333333333333337</v>
      </c>
      <c r="CB31">
        <f>1-(($AP$29-$AQ$27)/($AQ$28-$AQ$27))</f>
        <v>8.333333333333337E-2</v>
      </c>
    </row>
    <row r="32" spans="1:80" x14ac:dyDescent="0.25">
      <c r="A32">
        <v>31</v>
      </c>
      <c r="B32">
        <v>215.25139200000001</v>
      </c>
      <c r="C32" s="2">
        <v>1</v>
      </c>
      <c r="P32">
        <v>1</v>
      </c>
      <c r="Q32" t="str">
        <f t="shared" si="0"/>
        <v>1</v>
      </c>
      <c r="R32">
        <v>4</v>
      </c>
      <c r="X32" t="s">
        <v>286</v>
      </c>
      <c r="Y32" t="s">
        <v>261</v>
      </c>
      <c r="AN32">
        <v>787</v>
      </c>
      <c r="AO32">
        <v>770</v>
      </c>
      <c r="AP32">
        <v>756</v>
      </c>
      <c r="AQ32">
        <v>784</v>
      </c>
      <c r="AT32">
        <f>(($AO$29-$AN$28)/($AN$29-$AN$28))</f>
        <v>0.25</v>
      </c>
      <c r="AU32">
        <f>(($AP$30-$AN$28)/($AN$29-$AN$28))</f>
        <v>0.54166666666666663</v>
      </c>
      <c r="AV32">
        <f>(($AQ$28-$AN$27)/($AN$28-$AN$27))</f>
        <v>0.68181818181818177</v>
      </c>
      <c r="AW32">
        <f>(($AN$28-$AO$28)/($AO$29-$AO$28))</f>
        <v>0.7142857142857143</v>
      </c>
      <c r="AX32">
        <f>(($AP$30-$AO$29)/($AO$30-$AO$29))</f>
        <v>0.33333333333333331</v>
      </c>
      <c r="AY32">
        <f>(($AQ$28-$AO$28)/($AO$29-$AO$28))</f>
        <v>0.38095238095238093</v>
      </c>
      <c r="AZ32">
        <f>(($AN$28-$AP$29)/($AP$30-$AP$29))</f>
        <v>0.40909090909090912</v>
      </c>
      <c r="BA32">
        <f>(($AO$28-$AP$28)/($AP$29-$AP$28))</f>
        <v>0.76</v>
      </c>
      <c r="BB32">
        <f>(($AQ$28-$AP$29)/($AP$30-$AP$29))</f>
        <v>9.0909090909090912E-2</v>
      </c>
      <c r="BC32">
        <f>(($AN$29-$AQ$29)/($AQ$30-$AQ$29))</f>
        <v>0.41666666666666669</v>
      </c>
      <c r="BD32">
        <f>(($AO$29-$AQ$28)/($AQ$29-$AQ$28))</f>
        <v>0.61904761904761907</v>
      </c>
      <c r="BE32">
        <f>(($AP$30-$AQ$28)/($AQ$29-$AQ$28))</f>
        <v>0.95238095238095233</v>
      </c>
      <c r="BG32">
        <v>4</v>
      </c>
      <c r="BH32">
        <v>184</v>
      </c>
      <c r="BI32">
        <f>($BH$36-$BH$33)/200</f>
        <v>0.105</v>
      </c>
      <c r="BQ32">
        <f>(($AO$29-$AN$28)/($AN$29-$AN$28))</f>
        <v>0.25</v>
      </c>
      <c r="BR32">
        <f>1-(($AP$30-$AN$28)/($AN$29-$AN$28))</f>
        <v>0.45833333333333337</v>
      </c>
      <c r="BS32">
        <f>1-(($AQ$28-$AN$27)/($AN$28-$AN$27))</f>
        <v>0.31818181818181823</v>
      </c>
      <c r="BT32">
        <f>1-(($AN$28-$AO$28)/($AO$29-$AO$28))</f>
        <v>0.2857142857142857</v>
      </c>
      <c r="BU32">
        <f>(($AP$30-$AO$29)/($AO$30-$AO$29))</f>
        <v>0.33333333333333331</v>
      </c>
      <c r="BV32">
        <f>(($AQ$28-$AO$28)/($AO$29-$AO$28))</f>
        <v>0.38095238095238093</v>
      </c>
      <c r="BW32">
        <f>(($AN$28-$AP$29)/($AP$30-$AP$29))</f>
        <v>0.40909090909090912</v>
      </c>
      <c r="BX32">
        <f>1-(($AO$28-$AP$28)/($AP$29-$AP$28))</f>
        <v>0.24</v>
      </c>
      <c r="BY32">
        <f>(($AQ$28-$AP$29)/($AP$30-$AP$29))</f>
        <v>9.0909090909090912E-2</v>
      </c>
      <c r="BZ32">
        <f>(($AN$29-$AQ$29)/($AQ$30-$AQ$29))</f>
        <v>0.41666666666666669</v>
      </c>
      <c r="CA32">
        <f>1-(($AO$29-$AQ$28)/($AQ$29-$AQ$28))</f>
        <v>0.38095238095238093</v>
      </c>
      <c r="CB32">
        <f>1-(($AP$30-$AQ$28)/($AQ$29-$AQ$28))</f>
        <v>4.7619047619047672E-2</v>
      </c>
    </row>
    <row r="33" spans="1:80" x14ac:dyDescent="0.25">
      <c r="A33">
        <v>32</v>
      </c>
      <c r="B33">
        <v>215.17953599999998</v>
      </c>
      <c r="C33" s="2">
        <v>1</v>
      </c>
      <c r="H33">
        <v>222.6583</v>
      </c>
      <c r="I33" s="3">
        <v>4</v>
      </c>
      <c r="P33">
        <v>2</v>
      </c>
      <c r="Q33" t="str">
        <f t="shared" si="0"/>
        <v>14</v>
      </c>
      <c r="R33">
        <v>3</v>
      </c>
      <c r="X33" t="s">
        <v>286</v>
      </c>
      <c r="Y33" t="s">
        <v>262</v>
      </c>
      <c r="AN33">
        <v>812</v>
      </c>
      <c r="AO33">
        <v>792</v>
      </c>
      <c r="AP33">
        <v>780</v>
      </c>
      <c r="AQ33">
        <v>799</v>
      </c>
      <c r="AT33">
        <f>(($AO$30-$AN$29)/($AN$30-$AN$29))</f>
        <v>0.15</v>
      </c>
      <c r="AU33">
        <f>(($AP$31-$AN$29)/($AN$30-$AN$29))</f>
        <v>0.6</v>
      </c>
      <c r="AV33">
        <f>(($AQ$29-$AN$28)/($AN$29-$AN$28))</f>
        <v>0.58333333333333337</v>
      </c>
      <c r="AW33">
        <f>(($AN$29-$AO$29)/($AO$30-$AO$29))</f>
        <v>0.8571428571428571</v>
      </c>
      <c r="AX33">
        <f>(($AP$31-$AO$30)/($AO$31-$AO$30))</f>
        <v>0.39130434782608697</v>
      </c>
      <c r="AY33">
        <f>(($AQ$29-$AO$29)/($AO$30-$AO$29))</f>
        <v>0.38095238095238093</v>
      </c>
      <c r="AZ33">
        <f>(($AN$29-$AP$30)/($AP$31-$AP$30))</f>
        <v>0.47826086956521741</v>
      </c>
      <c r="BA33">
        <f>(($AO$29-$AP$29)/($AP$30-$AP$29))</f>
        <v>0.68181818181818177</v>
      </c>
      <c r="BB33">
        <f>(($AQ$29-$AP$30)/($AP$31-$AP$30))</f>
        <v>4.3478260869565216E-2</v>
      </c>
      <c r="BC33">
        <f>(($AN$30-$AQ$30)/($AQ$31-$AQ$30))</f>
        <v>0.25</v>
      </c>
      <c r="BD33">
        <f>(($AO$30-$AQ$29)/($AQ$30-$AQ$29))</f>
        <v>0.54166666666666663</v>
      </c>
      <c r="BE33">
        <f>(($AP$31-$AQ$29)/($AQ$30-$AQ$29))</f>
        <v>0.91666666666666663</v>
      </c>
      <c r="BG33">
        <v>3</v>
      </c>
      <c r="BH33">
        <v>186</v>
      </c>
      <c r="BI33">
        <f>($BH$37-$BH$34)/200</f>
        <v>0.09</v>
      </c>
      <c r="BQ33">
        <f>(($AO$30-$AN$29)/($AN$30-$AN$29))</f>
        <v>0.15</v>
      </c>
      <c r="BR33">
        <f>1-(($AP$31-$AN$29)/($AN$30-$AN$29))</f>
        <v>0.4</v>
      </c>
      <c r="BS33">
        <f>1-(($AQ$29-$AN$28)/($AN$29-$AN$28))</f>
        <v>0.41666666666666663</v>
      </c>
      <c r="BT33">
        <f>1-(($AN$29-$AO$29)/($AO$30-$AO$29))</f>
        <v>0.1428571428571429</v>
      </c>
      <c r="BU33">
        <f>(($AP$31-$AO$30)/($AO$31-$AO$30))</f>
        <v>0.39130434782608697</v>
      </c>
      <c r="BV33">
        <f>(($AQ$29-$AO$29)/($AO$30-$AO$29))</f>
        <v>0.38095238095238093</v>
      </c>
      <c r="BW33">
        <f>(($AN$29-$AP$30)/($AP$31-$AP$30))</f>
        <v>0.47826086956521741</v>
      </c>
      <c r="BX33">
        <f>1-(($AO$29-$AP$29)/($AP$30-$AP$29))</f>
        <v>0.31818181818181823</v>
      </c>
      <c r="BY33">
        <f>(($AQ$29-$AP$30)/($AP$31-$AP$30))</f>
        <v>4.3478260869565216E-2</v>
      </c>
      <c r="BZ33">
        <f>(($AN$30-$AQ$30)/($AQ$31-$AQ$30))</f>
        <v>0.25</v>
      </c>
      <c r="CA33">
        <f>1-(($AO$30-$AQ$29)/($AQ$30-$AQ$29))</f>
        <v>0.45833333333333337</v>
      </c>
      <c r="CB33">
        <f>1-(($AP$31-$AQ$29)/($AQ$30-$AQ$29))</f>
        <v>8.333333333333337E-2</v>
      </c>
    </row>
    <row r="34" spans="1:80" x14ac:dyDescent="0.25">
      <c r="A34">
        <v>33</v>
      </c>
      <c r="B34">
        <v>215.214845</v>
      </c>
      <c r="C34" s="2">
        <v>1</v>
      </c>
      <c r="H34">
        <v>222.714485</v>
      </c>
      <c r="I34" s="3">
        <v>4</v>
      </c>
      <c r="P34">
        <v>2</v>
      </c>
      <c r="Q34" t="str">
        <f t="shared" si="0"/>
        <v>14</v>
      </c>
      <c r="R34">
        <v>2</v>
      </c>
      <c r="X34" t="s">
        <v>286</v>
      </c>
      <c r="Y34" t="s">
        <v>259</v>
      </c>
      <c r="AN34">
        <v>831</v>
      </c>
      <c r="AO34">
        <v>810</v>
      </c>
      <c r="AP34">
        <v>797</v>
      </c>
      <c r="AQ34">
        <v>820</v>
      </c>
      <c r="AT34">
        <f>(($AO$31-$AN$30)/($AN$31-$AN$30))</f>
        <v>0.2608695652173913</v>
      </c>
      <c r="AU34">
        <f>(($AP$32-$AN$30)/($AN$31-$AN$30))</f>
        <v>0.69565217391304346</v>
      </c>
      <c r="AV34">
        <f>(($AQ$30-$AN$29)/($AN$30-$AN$29))</f>
        <v>0.7</v>
      </c>
      <c r="AW34">
        <f>(($AN$30-$AO$30)/($AO$31-$AO$30))</f>
        <v>0.73913043478260865</v>
      </c>
      <c r="AX34">
        <f>(($AP$32-$AO$31)/($AO$32-$AO$31))</f>
        <v>0.41666666666666669</v>
      </c>
      <c r="AY34">
        <f>(($AQ$30-$AO$30)/($AO$31-$AO$30))</f>
        <v>0.47826086956521741</v>
      </c>
      <c r="AZ34">
        <f>(($AN$30-$AP$31)/($AP$32-$AP$31))</f>
        <v>0.33333333333333331</v>
      </c>
      <c r="BA34">
        <f>(($AO$30-$AP$30)/($AP$31-$AP$30))</f>
        <v>0.60869565217391308</v>
      </c>
      <c r="BB34">
        <f>(($AQ$30-$AP$31)/($AP$32-$AP$31))</f>
        <v>8.3333333333333329E-2</v>
      </c>
      <c r="BC34">
        <f>(($AN$31-$AQ$31)/($AQ$32-$AQ$31))</f>
        <v>0.19230769230769232</v>
      </c>
      <c r="BD34">
        <f>(($AO$31-$AQ$30)/($AQ$31-$AQ$30))</f>
        <v>0.5</v>
      </c>
      <c r="BE34">
        <f>(($AP$32-$AQ$30)/($AQ$31-$AQ$30))</f>
        <v>0.91666666666666663</v>
      </c>
      <c r="BG34">
        <v>2</v>
      </c>
      <c r="BH34">
        <v>192</v>
      </c>
      <c r="BI34">
        <f>($BH$38-$BH$35)/200</f>
        <v>7.4999999999999997E-2</v>
      </c>
      <c r="BQ34">
        <f>(($AO$31-$AN$30)/($AN$31-$AN$30))</f>
        <v>0.2608695652173913</v>
      </c>
      <c r="BR34">
        <f>1-(($AP$32-$AN$30)/($AN$31-$AN$30))</f>
        <v>0.30434782608695654</v>
      </c>
      <c r="BS34">
        <f>1-(($AQ$30-$AN$29)/($AN$30-$AN$29))</f>
        <v>0.30000000000000004</v>
      </c>
      <c r="BT34">
        <f>1-(($AN$30-$AO$30)/($AO$31-$AO$30))</f>
        <v>0.26086956521739135</v>
      </c>
      <c r="BU34">
        <f>(($AP$32-$AO$31)/($AO$32-$AO$31))</f>
        <v>0.41666666666666669</v>
      </c>
      <c r="BV34">
        <f>(($AQ$30-$AO$30)/($AO$31-$AO$30))</f>
        <v>0.47826086956521741</v>
      </c>
      <c r="BW34">
        <f>(($AN$30-$AP$31)/($AP$32-$AP$31))</f>
        <v>0.33333333333333331</v>
      </c>
      <c r="BX34">
        <f>1-(($AO$30-$AP$30)/($AP$31-$AP$30))</f>
        <v>0.39130434782608692</v>
      </c>
      <c r="BY34">
        <f>(($AQ$30-$AP$31)/($AP$32-$AP$31))</f>
        <v>8.3333333333333329E-2</v>
      </c>
      <c r="BZ34">
        <f>(($AN$31-$AQ$31)/($AQ$32-$AQ$31))</f>
        <v>0.19230769230769232</v>
      </c>
      <c r="CA34">
        <f>(($AO$31-$AQ$30)/($AQ$31-$AQ$30))</f>
        <v>0.5</v>
      </c>
      <c r="CB34">
        <f>1-(($AP$32-$AQ$30)/($AQ$31-$AQ$30))</f>
        <v>8.333333333333337E-2</v>
      </c>
    </row>
    <row r="35" spans="1:80" x14ac:dyDescent="0.25">
      <c r="A35">
        <v>34</v>
      </c>
      <c r="B35">
        <v>215.208866</v>
      </c>
      <c r="C35" s="2">
        <v>1</v>
      </c>
      <c r="H35">
        <v>222.65252599999999</v>
      </c>
      <c r="I35" s="3">
        <v>4</v>
      </c>
      <c r="P35">
        <v>2</v>
      </c>
      <c r="Q35" t="str">
        <f t="shared" si="0"/>
        <v>14</v>
      </c>
      <c r="R35">
        <v>1</v>
      </c>
      <c r="X35" t="s">
        <v>286</v>
      </c>
      <c r="Y35" t="s">
        <v>260</v>
      </c>
      <c r="AB35" t="s">
        <v>286</v>
      </c>
      <c r="AC35" t="str">
        <f>CONCATENATE($R35,$R36,$R37,$R38)</f>
        <v>1432</v>
      </c>
      <c r="AN35">
        <v>855</v>
      </c>
      <c r="AO35">
        <v>826</v>
      </c>
      <c r="AP35">
        <v>819</v>
      </c>
      <c r="AQ35">
        <v>839</v>
      </c>
      <c r="AV35">
        <f>(($AQ$31-$AN$30)/($AN$31-$AN$30))</f>
        <v>0.78260869565217395</v>
      </c>
      <c r="AW35">
        <f>(($AN$31-$AO$31)/($AO$32-$AO$31))</f>
        <v>0.70833333333333337</v>
      </c>
      <c r="AY35">
        <f>(($AQ$31-$AO$31)/($AO$32-$AO$31))</f>
        <v>0.5</v>
      </c>
      <c r="AZ35">
        <f>(($AN$31-$AP$32)/($AP$33-$AP$32))</f>
        <v>0.29166666666666669</v>
      </c>
      <c r="BA35">
        <f>(($AO$31-$AP$31)/($AP$32-$AP$31))</f>
        <v>0.58333333333333337</v>
      </c>
      <c r="BB35">
        <f>(($AQ$31-$AP$32)/($AP$33-$AP$32))</f>
        <v>8.3333333333333329E-2</v>
      </c>
      <c r="BD35">
        <f>(($AO$32-$AQ$31)/($AQ$32-$AQ$31))</f>
        <v>0.46153846153846156</v>
      </c>
      <c r="BE35">
        <f>(($AP$33-$AQ$31)/($AQ$32-$AQ$31))</f>
        <v>0.84615384615384615</v>
      </c>
      <c r="BG35">
        <v>1</v>
      </c>
      <c r="BH35">
        <v>201</v>
      </c>
      <c r="BI35">
        <f>($BH$39-$BH$36)/200</f>
        <v>9.5000000000000001E-2</v>
      </c>
      <c r="BS35">
        <f>1-(($AQ$31-$AN$30)/($AN$31-$AN$30))</f>
        <v>0.21739130434782605</v>
      </c>
      <c r="BT35">
        <f>1-(($AN$31-$AO$31)/($AO$32-$AO$31))</f>
        <v>0.29166666666666663</v>
      </c>
      <c r="BV35">
        <f>(($AQ$31-$AO$31)/($AO$32-$AO$31))</f>
        <v>0.5</v>
      </c>
      <c r="BW35">
        <f>(($AN$31-$AP$32)/($AP$33-$AP$32))</f>
        <v>0.29166666666666669</v>
      </c>
      <c r="BX35">
        <f>1-(($AO$31-$AP$31)/($AP$32-$AP$31))</f>
        <v>0.41666666666666663</v>
      </c>
      <c r="BY35">
        <f>(($AQ$31-$AP$32)/($AP$33-$AP$32))</f>
        <v>8.3333333333333329E-2</v>
      </c>
      <c r="CA35">
        <f>(($AO$32-$AQ$31)/($AQ$32-$AQ$31))</f>
        <v>0.46153846153846156</v>
      </c>
      <c r="CB35">
        <f>1-(($AP$33-$AQ$31)/($AQ$32-$AQ$31))</f>
        <v>0.15384615384615385</v>
      </c>
    </row>
    <row r="36" spans="1:80" x14ac:dyDescent="0.25">
      <c r="A36">
        <v>35</v>
      </c>
      <c r="B36">
        <v>215.223918</v>
      </c>
      <c r="C36" s="2">
        <v>1</v>
      </c>
      <c r="H36">
        <v>222.638248</v>
      </c>
      <c r="I36" s="3">
        <v>4</v>
      </c>
      <c r="P36">
        <v>2</v>
      </c>
      <c r="Q36" t="str">
        <f t="shared" si="0"/>
        <v>14</v>
      </c>
      <c r="R36">
        <v>4</v>
      </c>
      <c r="X36" t="s">
        <v>286</v>
      </c>
      <c r="Y36" t="s">
        <v>261</v>
      </c>
      <c r="AN36">
        <v>882</v>
      </c>
      <c r="AO36">
        <v>850</v>
      </c>
      <c r="AP36">
        <v>839</v>
      </c>
      <c r="AQ36">
        <v>863</v>
      </c>
      <c r="BA36">
        <f>(($AO$32-$AP$32)/($AP$33-$AP$32))</f>
        <v>0.58333333333333337</v>
      </c>
      <c r="BG36">
        <v>4</v>
      </c>
      <c r="BH36">
        <v>207</v>
      </c>
      <c r="BI36">
        <f>($BH$40-$BH$37)/200</f>
        <v>0.115</v>
      </c>
      <c r="BX36">
        <f>1-(($AO$32-$AP$32)/($AP$33-$AP$32))</f>
        <v>0.41666666666666663</v>
      </c>
    </row>
    <row r="37" spans="1:80" x14ac:dyDescent="0.25">
      <c r="A37">
        <v>36</v>
      </c>
      <c r="B37">
        <v>215.19902099999999</v>
      </c>
      <c r="C37" s="2">
        <v>1</v>
      </c>
      <c r="H37">
        <v>222.683505</v>
      </c>
      <c r="I37" s="3">
        <v>4</v>
      </c>
      <c r="P37">
        <v>2</v>
      </c>
      <c r="Q37" t="str">
        <f t="shared" si="0"/>
        <v>14</v>
      </c>
      <c r="R37">
        <v>3</v>
      </c>
      <c r="X37" t="s">
        <v>286</v>
      </c>
      <c r="Y37" t="s">
        <v>262</v>
      </c>
      <c r="AN37">
        <v>905</v>
      </c>
      <c r="AO37">
        <v>875</v>
      </c>
      <c r="AP37">
        <v>863</v>
      </c>
      <c r="AQ37">
        <v>886</v>
      </c>
      <c r="BG37">
        <v>3</v>
      </c>
      <c r="BH37">
        <v>210</v>
      </c>
      <c r="BI37">
        <f>($BH$41-$BH$38)/200</f>
        <v>0.1</v>
      </c>
    </row>
    <row r="38" spans="1:80" x14ac:dyDescent="0.25">
      <c r="A38">
        <v>37</v>
      </c>
      <c r="B38">
        <v>215.158299</v>
      </c>
      <c r="C38" s="2">
        <v>1</v>
      </c>
      <c r="H38">
        <v>222.771907</v>
      </c>
      <c r="I38" s="3">
        <v>4</v>
      </c>
      <c r="P38">
        <v>2</v>
      </c>
      <c r="Q38" t="str">
        <f t="shared" si="0"/>
        <v>14</v>
      </c>
      <c r="R38">
        <v>2</v>
      </c>
      <c r="X38" t="s">
        <v>287</v>
      </c>
      <c r="Y38" t="s">
        <v>263</v>
      </c>
      <c r="AN38">
        <v>925</v>
      </c>
      <c r="AO38">
        <v>898</v>
      </c>
      <c r="AP38">
        <v>888</v>
      </c>
      <c r="AQ38">
        <v>910</v>
      </c>
      <c r="BG38">
        <v>2</v>
      </c>
      <c r="BH38">
        <v>216</v>
      </c>
      <c r="BI38">
        <f>($BH$47-$BH$44)/200</f>
        <v>0.1</v>
      </c>
    </row>
    <row r="39" spans="1:80" x14ac:dyDescent="0.25">
      <c r="A39">
        <v>38</v>
      </c>
      <c r="B39">
        <v>215.39231899999999</v>
      </c>
      <c r="C39" s="2">
        <v>1</v>
      </c>
      <c r="H39">
        <v>222.745206</v>
      </c>
      <c r="I39" s="3">
        <v>4</v>
      </c>
      <c r="P39">
        <v>2</v>
      </c>
      <c r="Q39" t="str">
        <f t="shared" si="0"/>
        <v>14</v>
      </c>
      <c r="R39">
        <v>1</v>
      </c>
      <c r="X39" t="s">
        <v>287</v>
      </c>
      <c r="Y39" t="s">
        <v>264</v>
      </c>
      <c r="AN39">
        <v>948</v>
      </c>
      <c r="AO39">
        <v>920</v>
      </c>
      <c r="AP39">
        <v>911</v>
      </c>
      <c r="AQ39">
        <v>932</v>
      </c>
      <c r="AT39">
        <f>(($AO$33-$AN$32)/($AN$33-$AN$32))</f>
        <v>0.2</v>
      </c>
      <c r="AU39">
        <f>(($AP$34-$AN$32)/($AN$33-$AN$32))</f>
        <v>0.4</v>
      </c>
      <c r="AV39">
        <f>(($AQ$33-$AN$32)/($AN$33-$AN$32))</f>
        <v>0.48</v>
      </c>
      <c r="AW39">
        <f>(($AN$33-$AO$34)/($AO$35-$AO$34))</f>
        <v>0.125</v>
      </c>
      <c r="AX39">
        <f>(($AP$34-$AO$33)/($AO$34-$AO$33))</f>
        <v>0.27777777777777779</v>
      </c>
      <c r="AY39">
        <f>(($AQ$33-$AO$33)/($AO$34-$AO$33))</f>
        <v>0.3888888888888889</v>
      </c>
      <c r="AZ39">
        <f>(($AN$33-$AP$34)/($AP$35-$AP$34))</f>
        <v>0.68181818181818177</v>
      </c>
      <c r="BA39">
        <f>(($AO$34-$AP$34)/($AP$35-$AP$34))</f>
        <v>0.59090909090909094</v>
      </c>
      <c r="BB39">
        <f>(($AQ$33-$AP$34)/($AP$35-$AP$34))</f>
        <v>9.0909090909090912E-2</v>
      </c>
      <c r="BC39">
        <f>(($AN$33-$AQ$33)/($AQ$34-$AQ$33))</f>
        <v>0.61904761904761907</v>
      </c>
      <c r="BD39">
        <f>(($AO$34-$AQ$33)/($AQ$34-$AQ$33))</f>
        <v>0.52380952380952384</v>
      </c>
      <c r="BE39">
        <f>(($AP$35-$AQ$33)/($AQ$34-$AQ$33))</f>
        <v>0.95238095238095233</v>
      </c>
      <c r="BG39">
        <v>1</v>
      </c>
      <c r="BH39">
        <v>226</v>
      </c>
      <c r="BI39">
        <f>($BH$48-$BH$45)/200</f>
        <v>0.15</v>
      </c>
      <c r="BQ39">
        <f>(($AO$33-$AN$32)/($AN$33-$AN$32))</f>
        <v>0.2</v>
      </c>
      <c r="BR39">
        <f>(($AP$34-$AN$32)/($AN$33-$AN$32))</f>
        <v>0.4</v>
      </c>
      <c r="BS39">
        <f>(($AQ$33-$AN$32)/($AN$33-$AN$32))</f>
        <v>0.48</v>
      </c>
      <c r="BT39">
        <f>(($AN$33-$AO$34)/($AO$35-$AO$34))</f>
        <v>0.125</v>
      </c>
      <c r="BU39">
        <f>(($AP$34-$AO$33)/($AO$34-$AO$33))</f>
        <v>0.27777777777777779</v>
      </c>
      <c r="BV39">
        <f>(($AQ$33-$AO$33)/($AO$34-$AO$33))</f>
        <v>0.3888888888888889</v>
      </c>
      <c r="BW39">
        <f>1-(($AN$33-$AP$34)/($AP$35-$AP$34))</f>
        <v>0.31818181818181823</v>
      </c>
      <c r="BX39">
        <f>1-(($AO$34-$AP$34)/($AP$35-$AP$34))</f>
        <v>0.40909090909090906</v>
      </c>
      <c r="BY39">
        <f>(($AQ$33-$AP$34)/($AP$35-$AP$34))</f>
        <v>9.0909090909090912E-2</v>
      </c>
      <c r="BZ39">
        <f>1-(($AN$33-$AQ$33)/($AQ$34-$AQ$33))</f>
        <v>0.38095238095238093</v>
      </c>
      <c r="CA39">
        <f>1-(($AO$34-$AQ$33)/($AQ$34-$AQ$33))</f>
        <v>0.47619047619047616</v>
      </c>
      <c r="CB39">
        <f>1-(($AP$35-$AQ$33)/($AQ$34-$AQ$33))</f>
        <v>4.7619047619047672E-2</v>
      </c>
    </row>
    <row r="40" spans="1:80" x14ac:dyDescent="0.25">
      <c r="A40">
        <v>39</v>
      </c>
      <c r="B40">
        <v>215.25139200000001</v>
      </c>
      <c r="C40" s="2">
        <v>1</v>
      </c>
      <c r="H40">
        <v>222.63933</v>
      </c>
      <c r="I40" s="3">
        <v>4</v>
      </c>
      <c r="P40">
        <v>2</v>
      </c>
      <c r="Q40" t="str">
        <f t="shared" si="0"/>
        <v>14</v>
      </c>
      <c r="R40">
        <v>4</v>
      </c>
      <c r="X40" t="s">
        <v>287</v>
      </c>
      <c r="Y40" t="s">
        <v>265</v>
      </c>
      <c r="AN40">
        <v>970</v>
      </c>
      <c r="AO40">
        <v>941</v>
      </c>
      <c r="AP40">
        <v>933</v>
      </c>
      <c r="AQ40">
        <v>955</v>
      </c>
      <c r="AT40">
        <f>(($AO$34-$AN$32)/($AN$33-$AN$32))</f>
        <v>0.92</v>
      </c>
      <c r="AU40">
        <f>(($AP$35-$AN$33)/($AN$34-$AN$33))</f>
        <v>0.36842105263157893</v>
      </c>
      <c r="AV40">
        <f>(($AQ$34-$AN$33)/($AN$34-$AN$33))</f>
        <v>0.42105263157894735</v>
      </c>
      <c r="AW40">
        <f>(($AN$34-$AO$35)/($AO$36-$AO$35))</f>
        <v>0.20833333333333334</v>
      </c>
      <c r="AX40">
        <f>(($AP$35-$AO$34)/($AO$35-$AO$34))</f>
        <v>0.5625</v>
      </c>
      <c r="AY40">
        <f>(($AQ$34-$AO$34)/($AO$35-$AO$34))</f>
        <v>0.625</v>
      </c>
      <c r="AZ40">
        <f>(($AN$34-$AP$35)/($AP$36-$AP$35))</f>
        <v>0.6</v>
      </c>
      <c r="BA40">
        <f>(($AO$35-$AP$35)/($AP$36-$AP$35))</f>
        <v>0.35</v>
      </c>
      <c r="BB40">
        <f>(($AQ$34-$AP$35)/($AP$36-$AP$35))</f>
        <v>0.05</v>
      </c>
      <c r="BC40">
        <f>(($AN$34-$AQ$34)/($AQ$35-$AQ$34))</f>
        <v>0.57894736842105265</v>
      </c>
      <c r="BD40">
        <f>(($AO$35-$AQ$34)/($AQ$35-$AQ$34))</f>
        <v>0.31578947368421051</v>
      </c>
      <c r="BE40">
        <f>(($AP$36-$AQ$35)/($AQ$36-$AQ$35))</f>
        <v>0</v>
      </c>
      <c r="BG40">
        <v>4</v>
      </c>
      <c r="BH40">
        <v>233</v>
      </c>
      <c r="BI40">
        <f>($BH$49-$BH$46)/200</f>
        <v>8.5000000000000006E-2</v>
      </c>
      <c r="BQ40">
        <f>1-(($AO$34-$AN$32)/($AN$33-$AN$32))</f>
        <v>7.999999999999996E-2</v>
      </c>
      <c r="BR40">
        <f>(($AP$35-$AN$33)/($AN$34-$AN$33))</f>
        <v>0.36842105263157893</v>
      </c>
      <c r="BS40">
        <f>(($AQ$34-$AN$33)/($AN$34-$AN$33))</f>
        <v>0.42105263157894735</v>
      </c>
      <c r="BT40">
        <f>(($AN$34-$AO$35)/($AO$36-$AO$35))</f>
        <v>0.20833333333333334</v>
      </c>
      <c r="BU40">
        <f>1-(($AP$35-$AO$34)/($AO$35-$AO$34))</f>
        <v>0.4375</v>
      </c>
      <c r="BV40">
        <f>1-(($AQ$34-$AO$34)/($AO$35-$AO$34))</f>
        <v>0.375</v>
      </c>
      <c r="BW40">
        <f>1-(($AN$34-$AP$35)/($AP$36-$AP$35))</f>
        <v>0.4</v>
      </c>
      <c r="BX40">
        <f>(($AO$35-$AP$35)/($AP$36-$AP$35))</f>
        <v>0.35</v>
      </c>
      <c r="BY40">
        <f>(($AQ$34-$AP$35)/($AP$36-$AP$35))</f>
        <v>0.05</v>
      </c>
      <c r="BZ40">
        <f>1-(($AN$34-$AQ$34)/($AQ$35-$AQ$34))</f>
        <v>0.42105263157894735</v>
      </c>
      <c r="CA40">
        <f>(($AO$35-$AQ$34)/($AQ$35-$AQ$34))</f>
        <v>0.31578947368421051</v>
      </c>
      <c r="CB40">
        <f>(($AP$36-$AQ$35)/($AQ$36-$AQ$35))</f>
        <v>0</v>
      </c>
    </row>
    <row r="41" spans="1:80" x14ac:dyDescent="0.25">
      <c r="A41">
        <v>40</v>
      </c>
      <c r="H41">
        <v>222.668556</v>
      </c>
      <c r="I41" s="3">
        <v>4</v>
      </c>
      <c r="P41">
        <v>1</v>
      </c>
      <c r="Q41" t="str">
        <f t="shared" si="0"/>
        <v>4</v>
      </c>
      <c r="R41">
        <v>3</v>
      </c>
      <c r="X41" t="s">
        <v>287</v>
      </c>
      <c r="Y41" t="s">
        <v>266</v>
      </c>
      <c r="AN41">
        <v>996</v>
      </c>
      <c r="AO41">
        <v>963</v>
      </c>
      <c r="AP41">
        <v>956</v>
      </c>
      <c r="AQ41">
        <v>979</v>
      </c>
      <c r="AT41">
        <f>(($AO$35-$AN$33)/($AN$34-$AN$33))</f>
        <v>0.73684210526315785</v>
      </c>
      <c r="AU41">
        <f>(($AP$36-$AN$34)/($AN$35-$AN$34))</f>
        <v>0.33333333333333331</v>
      </c>
      <c r="AV41">
        <f>(($AQ$35-$AN$34)/($AN$35-$AN$34))</f>
        <v>0.33333333333333331</v>
      </c>
      <c r="AW41">
        <f>(($AN$35-$AO$36)/($AO$37-$AO$36))</f>
        <v>0.2</v>
      </c>
      <c r="AX41">
        <f>(($AP$36-$AO$35)/($AO$36-$AO$35))</f>
        <v>0.54166666666666663</v>
      </c>
      <c r="AY41">
        <f>(($AQ$35-$AO$35)/($AO$36-$AO$35))</f>
        <v>0.54166666666666663</v>
      </c>
      <c r="AZ41">
        <f>(($AN$35-$AP$36)/($AP$37-$AP$36))</f>
        <v>0.66666666666666663</v>
      </c>
      <c r="BA41">
        <f>(($AO$36-$AP$36)/($AP$37-$AP$36))</f>
        <v>0.45833333333333331</v>
      </c>
      <c r="BB41">
        <f>(($AQ$35-$AP$36)/($AP$37-$AP$36))</f>
        <v>0</v>
      </c>
      <c r="BC41">
        <f>(($AN$35-$AQ$35)/($AQ$36-$AQ$35))</f>
        <v>0.66666666666666663</v>
      </c>
      <c r="BD41">
        <f>(($AO$36-$AQ$35)/($AQ$36-$AQ$35))</f>
        <v>0.45833333333333331</v>
      </c>
      <c r="BE41">
        <f>(($AP$37-$AQ$36)/($AQ$37-$AQ$36))</f>
        <v>0</v>
      </c>
      <c r="BG41">
        <v>3</v>
      </c>
      <c r="BH41">
        <v>236</v>
      </c>
      <c r="BI41">
        <f>($BH$50-$BH$47)/200</f>
        <v>0.14499999999999999</v>
      </c>
      <c r="BQ41">
        <f>1-(($AO$35-$AN$33)/($AN$34-$AN$33))</f>
        <v>0.26315789473684215</v>
      </c>
      <c r="BR41">
        <f>(($AP$36-$AN$34)/($AN$35-$AN$34))</f>
        <v>0.33333333333333331</v>
      </c>
      <c r="BS41">
        <f>(($AQ$35-$AN$34)/($AN$35-$AN$34))</f>
        <v>0.33333333333333331</v>
      </c>
      <c r="BT41">
        <f>(($AN$35-$AO$36)/($AO$37-$AO$36))</f>
        <v>0.2</v>
      </c>
      <c r="BU41">
        <f>1-(($AP$36-$AO$35)/($AO$36-$AO$35))</f>
        <v>0.45833333333333337</v>
      </c>
      <c r="BV41">
        <f>1-(($AQ$35-$AO$35)/($AO$36-$AO$35))</f>
        <v>0.45833333333333337</v>
      </c>
      <c r="BW41">
        <f>1-(($AN$35-$AP$36)/($AP$37-$AP$36))</f>
        <v>0.33333333333333337</v>
      </c>
      <c r="BX41">
        <f>(($AO$36-$AP$36)/($AP$37-$AP$36))</f>
        <v>0.45833333333333331</v>
      </c>
      <c r="BY41">
        <f>(($AQ$35-$AP$36)/($AP$37-$AP$36))</f>
        <v>0</v>
      </c>
      <c r="BZ41">
        <f>1-(($AN$35-$AQ$35)/($AQ$36-$AQ$35))</f>
        <v>0.33333333333333337</v>
      </c>
      <c r="CA41">
        <f>(($AO$36-$AQ$35)/($AQ$36-$AQ$35))</f>
        <v>0.45833333333333331</v>
      </c>
      <c r="CB41">
        <f>(($AP$37-$AQ$36)/($AQ$37-$AQ$36))</f>
        <v>0</v>
      </c>
    </row>
    <row r="42" spans="1:80" x14ac:dyDescent="0.25">
      <c r="A42">
        <v>41</v>
      </c>
      <c r="F42">
        <v>216.05025799999999</v>
      </c>
      <c r="G42" s="4">
        <v>3</v>
      </c>
      <c r="H42">
        <v>222.6583</v>
      </c>
      <c r="I42" s="3">
        <v>4</v>
      </c>
      <c r="P42">
        <v>2</v>
      </c>
      <c r="Q42" t="str">
        <f t="shared" si="0"/>
        <v>34</v>
      </c>
      <c r="R42" t="s">
        <v>22</v>
      </c>
      <c r="X42" t="s">
        <v>287</v>
      </c>
      <c r="Y42" t="s">
        <v>263</v>
      </c>
      <c r="AN42">
        <v>1003</v>
      </c>
      <c r="AO42">
        <v>986</v>
      </c>
      <c r="AP42">
        <v>981</v>
      </c>
      <c r="AQ42">
        <v>1004</v>
      </c>
      <c r="AT42">
        <f>(($AO$36-$AN$34)/($AN$35-$AN$34))</f>
        <v>0.79166666666666663</v>
      </c>
      <c r="AU42">
        <f>(($AP$37-$AN$35)/($AN$36-$AN$35))</f>
        <v>0.29629629629629628</v>
      </c>
      <c r="AV42">
        <f>(($AQ$36-$AN$35)/($AN$36-$AN$35))</f>
        <v>0.29629629629629628</v>
      </c>
      <c r="AW42">
        <f>(($AN$36-$AO$37)/($AO$38-$AO$37))</f>
        <v>0.30434782608695654</v>
      </c>
      <c r="AX42">
        <f>(($AP$37-$AO$36)/($AO$37-$AO$36))</f>
        <v>0.52</v>
      </c>
      <c r="AY42">
        <f>(($AQ$36-$AO$36)/($AO$37-$AO$36))</f>
        <v>0.52</v>
      </c>
      <c r="AZ42">
        <f>(($AN$36-$AP$37)/($AP$38-$AP$37))</f>
        <v>0.76</v>
      </c>
      <c r="BA42">
        <f>(($AO$37-$AP$37)/($AP$38-$AP$37))</f>
        <v>0.48</v>
      </c>
      <c r="BB42">
        <f>(($AQ$36-$AP$37)/($AP$38-$AP$37))</f>
        <v>0</v>
      </c>
      <c r="BC42">
        <f>(($AN$36-$AQ$36)/($AQ$37-$AQ$36))</f>
        <v>0.82608695652173914</v>
      </c>
      <c r="BD42">
        <f>(($AO$37-$AQ$36)/($AQ$37-$AQ$36))</f>
        <v>0.52173913043478259</v>
      </c>
      <c r="BE42">
        <f>(($AP$38-$AQ$37)/($AQ$38-$AQ$37))</f>
        <v>8.3333333333333329E-2</v>
      </c>
      <c r="BG42" t="s">
        <v>22</v>
      </c>
      <c r="BH42">
        <v>239</v>
      </c>
      <c r="BI42">
        <f>($BH$51-$BH$48)/200</f>
        <v>8.5000000000000006E-2</v>
      </c>
      <c r="BQ42">
        <f>1-(($AO$36-$AN$34)/($AN$35-$AN$34))</f>
        <v>0.20833333333333337</v>
      </c>
      <c r="BR42">
        <f>(($AP$37-$AN$35)/($AN$36-$AN$35))</f>
        <v>0.29629629629629628</v>
      </c>
      <c r="BS42">
        <f>(($AQ$36-$AN$35)/($AN$36-$AN$35))</f>
        <v>0.29629629629629628</v>
      </c>
      <c r="BT42">
        <f>(($AN$36-$AO$37)/($AO$38-$AO$37))</f>
        <v>0.30434782608695654</v>
      </c>
      <c r="BU42">
        <f>1-(($AP$37-$AO$36)/($AO$37-$AO$36))</f>
        <v>0.48</v>
      </c>
      <c r="BV42">
        <f>1-(($AQ$36-$AO$36)/($AO$37-$AO$36))</f>
        <v>0.48</v>
      </c>
      <c r="BW42">
        <f>1-(($AN$36-$AP$37)/($AP$38-$AP$37))</f>
        <v>0.24</v>
      </c>
      <c r="BX42">
        <f>(($AO$37-$AP$37)/($AP$38-$AP$37))</f>
        <v>0.48</v>
      </c>
      <c r="BY42">
        <f>(($AQ$36-$AP$37)/($AP$38-$AP$37))</f>
        <v>0</v>
      </c>
      <c r="BZ42">
        <f>1-(($AN$36-$AQ$36)/($AQ$37-$AQ$36))</f>
        <v>0.17391304347826086</v>
      </c>
      <c r="CA42">
        <f>1-(($AO$37-$AQ$36)/($AQ$37-$AQ$36))</f>
        <v>0.47826086956521741</v>
      </c>
      <c r="CB42">
        <f>(($AP$38-$AQ$37)/($AQ$38-$AQ$37))</f>
        <v>8.3333333333333329E-2</v>
      </c>
    </row>
    <row r="43" spans="1:80" x14ac:dyDescent="0.25">
      <c r="A43">
        <v>42</v>
      </c>
      <c r="F43">
        <v>216.00381400000001</v>
      </c>
      <c r="G43" s="4">
        <v>3</v>
      </c>
      <c r="H43">
        <v>222.65871200000001</v>
      </c>
      <c r="I43" s="3">
        <v>4</v>
      </c>
      <c r="P43">
        <v>2</v>
      </c>
      <c r="Q43" t="str">
        <f t="shared" si="0"/>
        <v>34</v>
      </c>
      <c r="R43" t="s">
        <v>22</v>
      </c>
      <c r="X43" t="s">
        <v>287</v>
      </c>
      <c r="Y43" t="s">
        <v>264</v>
      </c>
      <c r="AN43">
        <v>1033</v>
      </c>
      <c r="AO43">
        <v>1018</v>
      </c>
      <c r="AP43">
        <v>1020</v>
      </c>
      <c r="AQ43">
        <v>1034</v>
      </c>
      <c r="AT43">
        <f>(($AO$37-$AN$35)/($AN$36-$AN$35))</f>
        <v>0.7407407407407407</v>
      </c>
      <c r="AU43">
        <f>(($AP$38-$AN$36)/($AN$37-$AN$36))</f>
        <v>0.2608695652173913</v>
      </c>
      <c r="AV43">
        <f>(($AQ$37-$AN$36)/($AN$37-$AN$36))</f>
        <v>0.17391304347826086</v>
      </c>
      <c r="AW43">
        <f>(($AN$37-$AO$38)/($AO$39-$AO$38))</f>
        <v>0.31818181818181818</v>
      </c>
      <c r="AX43">
        <f>(($AP$38-$AO$37)/($AO$38-$AO$37))</f>
        <v>0.56521739130434778</v>
      </c>
      <c r="AY43">
        <f>(($AQ$37-$AO$37)/($AO$38-$AO$37))</f>
        <v>0.47826086956521741</v>
      </c>
      <c r="AZ43">
        <f>(($AN$37-$AP$38)/($AP$39-$AP$38))</f>
        <v>0.73913043478260865</v>
      </c>
      <c r="BA43">
        <f>(($AO$38-$AP$38)/($AP$39-$AP$38))</f>
        <v>0.43478260869565216</v>
      </c>
      <c r="BB43">
        <f>(($AQ$37-$AP$37)/($AP$38-$AP$37))</f>
        <v>0.92</v>
      </c>
      <c r="BC43">
        <f>(($AN$37-$AQ$37)/($AQ$38-$AQ$37))</f>
        <v>0.79166666666666663</v>
      </c>
      <c r="BD43">
        <f>(($AO$38-$AQ$37)/($AQ$38-$AQ$37))</f>
        <v>0.5</v>
      </c>
      <c r="BE43">
        <f>(($AP$39-$AQ$38)/($AQ$39-$AQ$38))</f>
        <v>4.5454545454545456E-2</v>
      </c>
      <c r="BG43" t="s">
        <v>22</v>
      </c>
      <c r="BH43">
        <v>241</v>
      </c>
      <c r="BI43">
        <f>($BH$52-$BH$49)/200</f>
        <v>0.14000000000000001</v>
      </c>
      <c r="BQ43">
        <f>1-(($AO$37-$AN$35)/($AN$36-$AN$35))</f>
        <v>0.2592592592592593</v>
      </c>
      <c r="BR43">
        <f>(($AP$38-$AN$36)/($AN$37-$AN$36))</f>
        <v>0.2608695652173913</v>
      </c>
      <c r="BS43">
        <f>(($AQ$37-$AN$36)/($AN$37-$AN$36))</f>
        <v>0.17391304347826086</v>
      </c>
      <c r="BT43">
        <f>(($AN$37-$AO$38)/($AO$39-$AO$38))</f>
        <v>0.31818181818181818</v>
      </c>
      <c r="BU43">
        <f>1-(($AP$38-$AO$37)/($AO$38-$AO$37))</f>
        <v>0.43478260869565222</v>
      </c>
      <c r="BV43">
        <f>(($AQ$37-$AO$37)/($AO$38-$AO$37))</f>
        <v>0.47826086956521741</v>
      </c>
      <c r="BW43">
        <f>1-(($AN$37-$AP$38)/($AP$39-$AP$38))</f>
        <v>0.26086956521739135</v>
      </c>
      <c r="BX43">
        <f>(($AO$38-$AP$38)/($AP$39-$AP$38))</f>
        <v>0.43478260869565216</v>
      </c>
      <c r="BY43">
        <f>1-(($AQ$37-$AP$37)/($AP$38-$AP$37))</f>
        <v>7.999999999999996E-2</v>
      </c>
      <c r="BZ43">
        <f>1-(($AN$37-$AQ$37)/($AQ$38-$AQ$37))</f>
        <v>0.20833333333333337</v>
      </c>
      <c r="CA43">
        <f>(($AO$38-$AQ$37)/($AQ$38-$AQ$37))</f>
        <v>0.5</v>
      </c>
      <c r="CB43">
        <f>(($AP$39-$AQ$38)/($AQ$39-$AQ$38))</f>
        <v>4.5454545454545456E-2</v>
      </c>
    </row>
    <row r="44" spans="1:80" x14ac:dyDescent="0.25">
      <c r="A44">
        <v>43</v>
      </c>
      <c r="F44">
        <v>215.98170099999999</v>
      </c>
      <c r="G44" s="4">
        <v>3</v>
      </c>
      <c r="P44">
        <v>1</v>
      </c>
      <c r="Q44" t="str">
        <f t="shared" si="0"/>
        <v>3</v>
      </c>
      <c r="R44">
        <v>2</v>
      </c>
      <c r="X44" t="s">
        <v>287</v>
      </c>
      <c r="Y44" t="s">
        <v>265</v>
      </c>
      <c r="AB44" t="s">
        <v>287</v>
      </c>
      <c r="AC44" t="str">
        <f>CONCATENATE($R44,$R45,$R46,$R47)</f>
        <v>2314</v>
      </c>
      <c r="AN44">
        <v>1062</v>
      </c>
      <c r="AO44">
        <v>1049</v>
      </c>
      <c r="AP44">
        <v>1048</v>
      </c>
      <c r="AQ44">
        <v>1063</v>
      </c>
      <c r="AT44">
        <f>(($AO$38-$AN$36)/($AN$37-$AN$36))</f>
        <v>0.69565217391304346</v>
      </c>
      <c r="AU44">
        <f>(($AP$39-$AN$37)/($AN$38-$AN$37))</f>
        <v>0.3</v>
      </c>
      <c r="AV44">
        <f>(($AQ$38-$AN$37)/($AN$38-$AN$37))</f>
        <v>0.25</v>
      </c>
      <c r="AW44">
        <f>(($AN$38-$AO$39)/($AO$40-$AO$39))</f>
        <v>0.23809523809523808</v>
      </c>
      <c r="AX44">
        <f>(($AP$39-$AO$38)/($AO$39-$AO$38))</f>
        <v>0.59090909090909094</v>
      </c>
      <c r="AY44">
        <f>(($AQ$38-$AO$38)/($AO$39-$AO$38))</f>
        <v>0.54545454545454541</v>
      </c>
      <c r="AZ44">
        <f>(($AN$38-$AP$39)/($AP$40-$AP$39))</f>
        <v>0.63636363636363635</v>
      </c>
      <c r="BA44">
        <f>(($AO$39-$AP$39)/($AP$40-$AP$39))</f>
        <v>0.40909090909090912</v>
      </c>
      <c r="BB44">
        <f>(($AQ$38-$AP$38)/($AP$39-$AP$38))</f>
        <v>0.95652173913043481</v>
      </c>
      <c r="BC44">
        <f>(($AN$38-$AQ$38)/($AQ$39-$AQ$38))</f>
        <v>0.68181818181818177</v>
      </c>
      <c r="BD44">
        <f>(($AO$39-$AQ$38)/($AQ$39-$AQ$38))</f>
        <v>0.45454545454545453</v>
      </c>
      <c r="BE44">
        <f>(($AP$40-$AQ$39)/($AQ$40-$AQ$39))</f>
        <v>4.3478260869565216E-2</v>
      </c>
      <c r="BG44">
        <v>2</v>
      </c>
      <c r="BH44">
        <v>243</v>
      </c>
      <c r="BI44">
        <f>($BH$53-$BH$50)/200</f>
        <v>7.0000000000000007E-2</v>
      </c>
      <c r="BQ44">
        <f>1-(($AO$38-$AN$36)/($AN$37-$AN$36))</f>
        <v>0.30434782608695654</v>
      </c>
      <c r="BR44">
        <f>(($AP$39-$AN$37)/($AN$38-$AN$37))</f>
        <v>0.3</v>
      </c>
      <c r="BS44">
        <f>(($AQ$38-$AN$37)/($AN$38-$AN$37))</f>
        <v>0.25</v>
      </c>
      <c r="BT44">
        <f>(($AN$38-$AO$39)/($AO$40-$AO$39))</f>
        <v>0.23809523809523808</v>
      </c>
      <c r="BU44">
        <f>1-(($AP$39-$AO$38)/($AO$39-$AO$38))</f>
        <v>0.40909090909090906</v>
      </c>
      <c r="BV44">
        <f>1-(($AQ$38-$AO$38)/($AO$39-$AO$38))</f>
        <v>0.45454545454545459</v>
      </c>
      <c r="BW44">
        <f>1-(($AN$38-$AP$39)/($AP$40-$AP$39))</f>
        <v>0.36363636363636365</v>
      </c>
      <c r="BX44">
        <f>(($AO$39-$AP$39)/($AP$40-$AP$39))</f>
        <v>0.40909090909090912</v>
      </c>
      <c r="BY44">
        <f>1-(($AQ$38-$AP$38)/($AP$39-$AP$38))</f>
        <v>4.3478260869565188E-2</v>
      </c>
      <c r="BZ44">
        <f>1-(($AN$38-$AQ$38)/($AQ$39-$AQ$38))</f>
        <v>0.31818181818181823</v>
      </c>
      <c r="CA44">
        <f>(($AO$39-$AQ$38)/($AQ$39-$AQ$38))</f>
        <v>0.45454545454545453</v>
      </c>
      <c r="CB44">
        <f>(($AP$40-$AQ$39)/($AQ$40-$AQ$39))</f>
        <v>4.3478260869565216E-2</v>
      </c>
    </row>
    <row r="45" spans="1:80" x14ac:dyDescent="0.25">
      <c r="A45">
        <v>44</v>
      </c>
      <c r="D45">
        <v>203.04707300000001</v>
      </c>
      <c r="E45" s="5">
        <v>2</v>
      </c>
      <c r="F45">
        <v>216.021444</v>
      </c>
      <c r="G45" s="4">
        <v>3</v>
      </c>
      <c r="P45">
        <v>2</v>
      </c>
      <c r="Q45" t="str">
        <f t="shared" si="0"/>
        <v>23</v>
      </c>
      <c r="R45">
        <v>3</v>
      </c>
      <c r="X45" t="s">
        <v>287</v>
      </c>
      <c r="Y45" t="s">
        <v>266</v>
      </c>
      <c r="AN45">
        <v>1084</v>
      </c>
      <c r="AO45">
        <v>1078</v>
      </c>
      <c r="AP45">
        <v>1070</v>
      </c>
      <c r="AQ45">
        <v>1090</v>
      </c>
      <c r="AT45">
        <f>(($AO$39-$AN$37)/($AN$38-$AN$37))</f>
        <v>0.75</v>
      </c>
      <c r="AU45">
        <f>(($AP$40-$AN$38)/($AN$39-$AN$38))</f>
        <v>0.34782608695652173</v>
      </c>
      <c r="AV45">
        <f>(($AQ$39-$AN$38)/($AN$39-$AN$38))</f>
        <v>0.30434782608695654</v>
      </c>
      <c r="AW45">
        <f>(($AN$39-$AO$40)/($AO$41-$AO$40))</f>
        <v>0.31818181818181818</v>
      </c>
      <c r="AX45">
        <f>(($AP$40-$AO$39)/($AO$40-$AO$39))</f>
        <v>0.61904761904761907</v>
      </c>
      <c r="AY45">
        <f>(($AQ$39-$AO$39)/($AO$40-$AO$39))</f>
        <v>0.5714285714285714</v>
      </c>
      <c r="AZ45">
        <f>(($AN$39-$AP$40)/($AP$41-$AP$40))</f>
        <v>0.65217391304347827</v>
      </c>
      <c r="BA45">
        <f>(($AO$40-$AP$40)/($AP$41-$AP$40))</f>
        <v>0.34782608695652173</v>
      </c>
      <c r="BB45">
        <f>(($AQ$39-$AP$39)/($AP$40-$AP$39))</f>
        <v>0.95454545454545459</v>
      </c>
      <c r="BC45">
        <f>(($AN$39-$AQ$39)/($AQ$40-$AQ$39))</f>
        <v>0.69565217391304346</v>
      </c>
      <c r="BD45">
        <f>(($AO$40-$AQ$39)/($AQ$40-$AQ$39))</f>
        <v>0.39130434782608697</v>
      </c>
      <c r="BE45">
        <f>(($AP$41-$AQ$40)/($AQ$41-$AQ$40))</f>
        <v>4.1666666666666664E-2</v>
      </c>
      <c r="BG45">
        <v>3</v>
      </c>
      <c r="BH45">
        <v>245</v>
      </c>
      <c r="BI45">
        <f>($BH$54-$BH$51)/200</f>
        <v>0.14499999999999999</v>
      </c>
      <c r="BQ45">
        <f>1-(($AO$39-$AN$37)/($AN$38-$AN$37))</f>
        <v>0.25</v>
      </c>
      <c r="BR45">
        <f>(($AP$40-$AN$38)/($AN$39-$AN$38))</f>
        <v>0.34782608695652173</v>
      </c>
      <c r="BS45">
        <f>(($AQ$39-$AN$38)/($AN$39-$AN$38))</f>
        <v>0.30434782608695654</v>
      </c>
      <c r="BT45">
        <f>(($AN$39-$AO$40)/($AO$41-$AO$40))</f>
        <v>0.31818181818181818</v>
      </c>
      <c r="BU45">
        <f>1-(($AP$40-$AO$39)/($AO$40-$AO$39))</f>
        <v>0.38095238095238093</v>
      </c>
      <c r="BV45">
        <f>1-(($AQ$39-$AO$39)/($AO$40-$AO$39))</f>
        <v>0.4285714285714286</v>
      </c>
      <c r="BW45">
        <f>1-(($AN$39-$AP$40)/($AP$41-$AP$40))</f>
        <v>0.34782608695652173</v>
      </c>
      <c r="BX45">
        <f>(($AO$40-$AP$40)/($AP$41-$AP$40))</f>
        <v>0.34782608695652173</v>
      </c>
      <c r="BY45">
        <f>1-(($AQ$39-$AP$39)/($AP$40-$AP$39))</f>
        <v>4.5454545454545414E-2</v>
      </c>
      <c r="BZ45">
        <f>1-(($AN$39-$AQ$39)/($AQ$40-$AQ$39))</f>
        <v>0.30434782608695654</v>
      </c>
      <c r="CA45">
        <f>(($AO$40-$AQ$39)/($AQ$40-$AQ$39))</f>
        <v>0.39130434782608697</v>
      </c>
      <c r="CB45">
        <f>(($AP$41-$AQ$40)/($AQ$41-$AQ$40))</f>
        <v>4.1666666666666664E-2</v>
      </c>
    </row>
    <row r="46" spans="1:80" x14ac:dyDescent="0.25">
      <c r="A46">
        <v>45</v>
      </c>
      <c r="D46">
        <v>203.004886</v>
      </c>
      <c r="E46" s="5">
        <v>2</v>
      </c>
      <c r="F46">
        <v>215.998299</v>
      </c>
      <c r="G46" s="4">
        <v>3</v>
      </c>
      <c r="P46">
        <v>2</v>
      </c>
      <c r="Q46" t="str">
        <f t="shared" si="0"/>
        <v>23</v>
      </c>
      <c r="R46">
        <v>1</v>
      </c>
      <c r="X46" t="s">
        <v>287</v>
      </c>
      <c r="Y46" t="s">
        <v>263</v>
      </c>
      <c r="AN46">
        <v>1106</v>
      </c>
      <c r="AO46">
        <v>1102</v>
      </c>
      <c r="AP46">
        <v>1090</v>
      </c>
      <c r="AQ46">
        <v>1111</v>
      </c>
      <c r="AT46">
        <f>(($AO$40-$AN$38)/($AN$39-$AN$38))</f>
        <v>0.69565217391304346</v>
      </c>
      <c r="AU46">
        <f>(($AP$41-$AN$39)/($AN$40-$AN$39))</f>
        <v>0.36363636363636365</v>
      </c>
      <c r="AV46">
        <f>(($AQ$40-$AN$39)/($AN$40-$AN$39))</f>
        <v>0.31818181818181818</v>
      </c>
      <c r="AW46">
        <f>(($AN$40-$AO$41)/($AO$42-$AO$41))</f>
        <v>0.30434782608695654</v>
      </c>
      <c r="AX46">
        <f>(($AP$41-$AO$40)/($AO$41-$AO$40))</f>
        <v>0.68181818181818177</v>
      </c>
      <c r="AY46">
        <f>(($AQ$40-$AO$40)/($AO$41-$AO$40))</f>
        <v>0.63636363636363635</v>
      </c>
      <c r="AZ46">
        <f>(($AN$40-$AP$41)/($AP$42-$AP$41))</f>
        <v>0.56000000000000005</v>
      </c>
      <c r="BA46">
        <f>(($AO$41-$AP$41)/($AP$42-$AP$41))</f>
        <v>0.28000000000000003</v>
      </c>
      <c r="BB46">
        <f>(($AQ$40-$AP$40)/($AP$41-$AP$40))</f>
        <v>0.95652173913043481</v>
      </c>
      <c r="BC46">
        <f>(($AN$40-$AQ$40)/($AQ$41-$AQ$40))</f>
        <v>0.625</v>
      </c>
      <c r="BD46">
        <f>(($AO$41-$AQ$40)/($AQ$41-$AQ$40))</f>
        <v>0.33333333333333331</v>
      </c>
      <c r="BG46">
        <v>1</v>
      </c>
      <c r="BH46">
        <v>261</v>
      </c>
      <c r="BI46">
        <f>($BH$55-$BH$52)/200</f>
        <v>7.4999999999999997E-2</v>
      </c>
      <c r="BQ46">
        <f>1-(($AO$40-$AN$38)/($AN$39-$AN$38))</f>
        <v>0.30434782608695654</v>
      </c>
      <c r="BR46">
        <f>(($AP$41-$AN$39)/($AN$40-$AN$39))</f>
        <v>0.36363636363636365</v>
      </c>
      <c r="BS46">
        <f>(($AQ$40-$AN$39)/($AN$40-$AN$39))</f>
        <v>0.31818181818181818</v>
      </c>
      <c r="BT46">
        <f>(($AN$40-$AO$41)/($AO$42-$AO$41))</f>
        <v>0.30434782608695654</v>
      </c>
      <c r="BU46">
        <f>1-(($AP$41-$AO$40)/($AO$41-$AO$40))</f>
        <v>0.31818181818181823</v>
      </c>
      <c r="BV46">
        <f>1-(($AQ$40-$AO$40)/($AO$41-$AO$40))</f>
        <v>0.36363636363636365</v>
      </c>
      <c r="BW46">
        <f>1-(($AN$40-$AP$41)/($AP$42-$AP$41))</f>
        <v>0.43999999999999995</v>
      </c>
      <c r="BX46">
        <f>(($AO$41-$AP$41)/($AP$42-$AP$41))</f>
        <v>0.28000000000000003</v>
      </c>
      <c r="BY46">
        <f>1-(($AQ$40-$AP$40)/($AP$41-$AP$40))</f>
        <v>4.3478260869565188E-2</v>
      </c>
      <c r="BZ46">
        <f>1-(($AN$40-$AQ$40)/($AQ$41-$AQ$40))</f>
        <v>0.375</v>
      </c>
      <c r="CA46">
        <f>(($AO$41-$AQ$40)/($AQ$41-$AQ$40))</f>
        <v>0.33333333333333331</v>
      </c>
    </row>
    <row r="47" spans="1:80" x14ac:dyDescent="0.25">
      <c r="A47">
        <v>46</v>
      </c>
      <c r="D47">
        <v>202.96055899999999</v>
      </c>
      <c r="E47" s="5">
        <v>2</v>
      </c>
      <c r="F47">
        <v>216.003196</v>
      </c>
      <c r="G47" s="4">
        <v>3</v>
      </c>
      <c r="P47">
        <v>2</v>
      </c>
      <c r="Q47" t="str">
        <f t="shared" si="0"/>
        <v>23</v>
      </c>
      <c r="R47">
        <v>4</v>
      </c>
      <c r="X47" t="s">
        <v>287</v>
      </c>
      <c r="Y47" t="s">
        <v>264</v>
      </c>
      <c r="AN47">
        <v>1128</v>
      </c>
      <c r="AO47">
        <v>1124</v>
      </c>
      <c r="AP47">
        <v>1112</v>
      </c>
      <c r="AQ47">
        <v>1135</v>
      </c>
      <c r="AT47">
        <f>(($AO$41-$AN$39)/($AN$40-$AN$39))</f>
        <v>0.68181818181818177</v>
      </c>
      <c r="AU47">
        <f>(($AP$42-$AN$40)/($AN$41-$AN$40))</f>
        <v>0.42307692307692307</v>
      </c>
      <c r="AV47">
        <f>(($AQ$41-$AN$40)/($AN$41-$AN$40))</f>
        <v>0.34615384615384615</v>
      </c>
      <c r="AX47">
        <f>(($AP$42-$AO$41)/($AO$42-$AO$41))</f>
        <v>0.78260869565217395</v>
      </c>
      <c r="AY47">
        <f>(($AQ$41-$AO$41)/($AO$42-$AO$41))</f>
        <v>0.69565217391304346</v>
      </c>
      <c r="BB47">
        <f>(($AQ$41-$AP$41)/($AP$42-$AP$41))</f>
        <v>0.92</v>
      </c>
      <c r="BG47">
        <v>4</v>
      </c>
      <c r="BH47">
        <v>263</v>
      </c>
      <c r="BI47">
        <f>($BH$56-$BH$53)/200</f>
        <v>0.13500000000000001</v>
      </c>
      <c r="BQ47">
        <f>1-(($AO$41-$AN$39)/($AN$40-$AN$39))</f>
        <v>0.31818181818181823</v>
      </c>
      <c r="BR47">
        <f>(($AP$42-$AN$40)/($AN$41-$AN$40))</f>
        <v>0.42307692307692307</v>
      </c>
      <c r="BS47">
        <f>(($AQ$41-$AN$40)/($AN$41-$AN$40))</f>
        <v>0.34615384615384615</v>
      </c>
      <c r="BU47">
        <f>1-(($AP$42-$AO$41)/($AO$42-$AO$41))</f>
        <v>0.21739130434782605</v>
      </c>
      <c r="BV47">
        <f>1-(($AQ$41-$AO$41)/($AO$42-$AO$41))</f>
        <v>0.30434782608695654</v>
      </c>
      <c r="BY47">
        <f>1-(($AQ$41-$AP$41)/($AP$42-$AP$41))</f>
        <v>7.999999999999996E-2</v>
      </c>
    </row>
    <row r="48" spans="1:80" x14ac:dyDescent="0.25">
      <c r="A48">
        <v>47</v>
      </c>
      <c r="D48">
        <v>202.99162200000001</v>
      </c>
      <c r="E48" s="5">
        <v>2</v>
      </c>
      <c r="F48">
        <v>215.962423</v>
      </c>
      <c r="G48" s="4">
        <v>3</v>
      </c>
      <c r="P48">
        <v>2</v>
      </c>
      <c r="Q48" t="str">
        <f t="shared" si="0"/>
        <v>23</v>
      </c>
      <c r="R48">
        <v>2</v>
      </c>
      <c r="X48" t="s">
        <v>287</v>
      </c>
      <c r="Y48" t="s">
        <v>265</v>
      </c>
      <c r="AB48" t="s">
        <v>287</v>
      </c>
      <c r="AC48" t="str">
        <f>CONCATENATE($R48,$R49,$R50,$R51)</f>
        <v>2314</v>
      </c>
      <c r="AN48">
        <v>1149</v>
      </c>
      <c r="AO48">
        <v>1144</v>
      </c>
      <c r="AP48">
        <v>1135</v>
      </c>
      <c r="AQ48">
        <v>1156</v>
      </c>
      <c r="AT48">
        <f>(($AO$42-$AN$40)/($AN$41-$AN$40))</f>
        <v>0.61538461538461542</v>
      </c>
      <c r="BG48">
        <v>2</v>
      </c>
      <c r="BH48">
        <v>275</v>
      </c>
      <c r="BI48">
        <f>($BH$57-$BH$54)/200</f>
        <v>6.5000000000000002E-2</v>
      </c>
      <c r="BQ48">
        <f>1-(($AO$42-$AN$40)/($AN$41-$AN$40))</f>
        <v>0.38461538461538458</v>
      </c>
    </row>
    <row r="49" spans="1:80" x14ac:dyDescent="0.25">
      <c r="A49">
        <v>48</v>
      </c>
      <c r="D49">
        <v>202.992538</v>
      </c>
      <c r="E49" s="5">
        <v>2</v>
      </c>
      <c r="F49">
        <v>216.05025799999999</v>
      </c>
      <c r="G49" s="4">
        <v>3</v>
      </c>
      <c r="P49">
        <v>2</v>
      </c>
      <c r="Q49" t="str">
        <f t="shared" si="0"/>
        <v>23</v>
      </c>
      <c r="R49">
        <v>3</v>
      </c>
      <c r="X49" t="s">
        <v>288</v>
      </c>
      <c r="Y49" t="s">
        <v>267</v>
      </c>
      <c r="AN49">
        <v>1171</v>
      </c>
      <c r="AO49">
        <v>1166</v>
      </c>
      <c r="AP49">
        <v>1156</v>
      </c>
      <c r="AQ49">
        <v>1179</v>
      </c>
      <c r="BG49">
        <v>3</v>
      </c>
      <c r="BH49">
        <v>278</v>
      </c>
      <c r="BI49">
        <f>($BH$58-$BH$55)/200</f>
        <v>0.13500000000000001</v>
      </c>
    </row>
    <row r="50" spans="1:80" x14ac:dyDescent="0.25">
      <c r="A50">
        <v>49</v>
      </c>
      <c r="D50">
        <v>202.959743</v>
      </c>
      <c r="E50" s="5">
        <v>2</v>
      </c>
      <c r="F50">
        <v>216.05025799999999</v>
      </c>
      <c r="G50" s="4">
        <v>3</v>
      </c>
      <c r="P50">
        <v>2</v>
      </c>
      <c r="Q50" t="str">
        <f t="shared" si="0"/>
        <v>23</v>
      </c>
      <c r="R50">
        <v>1</v>
      </c>
      <c r="X50" t="s">
        <v>289</v>
      </c>
      <c r="Y50" t="s">
        <v>268</v>
      </c>
      <c r="AN50">
        <v>1192</v>
      </c>
      <c r="AO50">
        <v>1187</v>
      </c>
      <c r="AP50">
        <v>1180</v>
      </c>
      <c r="AQ50">
        <v>1203</v>
      </c>
      <c r="BG50">
        <v>1</v>
      </c>
      <c r="BH50">
        <v>292</v>
      </c>
      <c r="BI50">
        <f>($BH$59-$BH$56)/200</f>
        <v>0.08</v>
      </c>
    </row>
    <row r="51" spans="1:80" x14ac:dyDescent="0.25">
      <c r="A51">
        <v>50</v>
      </c>
      <c r="D51">
        <v>202.95566500000001</v>
      </c>
      <c r="E51" s="5">
        <v>2</v>
      </c>
      <c r="P51">
        <v>1</v>
      </c>
      <c r="Q51" t="str">
        <f t="shared" si="0"/>
        <v>2</v>
      </c>
      <c r="R51">
        <v>4</v>
      </c>
      <c r="X51" t="s">
        <v>289</v>
      </c>
      <c r="Y51" t="s">
        <v>269</v>
      </c>
      <c r="AN51">
        <v>1206</v>
      </c>
      <c r="AO51">
        <v>1210</v>
      </c>
      <c r="AP51">
        <v>1218</v>
      </c>
      <c r="AQ51">
        <v>1219</v>
      </c>
      <c r="AT51">
        <f>(($AO$43-$AN$42)/($AN$43-$AN$42))</f>
        <v>0.5</v>
      </c>
      <c r="AU51">
        <f>(($AP$43-$AN$42)/($AN$43-$AN$42))</f>
        <v>0.56666666666666665</v>
      </c>
      <c r="AV51">
        <f>(($AQ$42-$AN$42)/($AN$43-$AN$42))</f>
        <v>3.3333333333333333E-2</v>
      </c>
      <c r="AW51">
        <f>(($AN$43-$AO$43)/($AO$44-$AO$43))</f>
        <v>0.4838709677419355</v>
      </c>
      <c r="AX51">
        <f>(($AP$43-$AO$43)/($AO$44-$AO$43))</f>
        <v>6.4516129032258063E-2</v>
      </c>
      <c r="AY51">
        <f>(($AQ$43-$AO$43)/($AO$44-$AO$43))</f>
        <v>0.5161290322580645</v>
      </c>
      <c r="AZ51">
        <f>(($AN$43-$AP$43)/($AP$44-$AP$43))</f>
        <v>0.4642857142857143</v>
      </c>
      <c r="BA51">
        <f>(($AO$44-$AP$44)/($AP$45-$AP$44))</f>
        <v>4.5454545454545456E-2</v>
      </c>
      <c r="BB51">
        <f>(($AQ$43-$AP$43)/($AP$44-$AP$43))</f>
        <v>0.5</v>
      </c>
      <c r="BC51">
        <f>(($AN$43-$AQ$42)/($AQ$43-$AQ$42))</f>
        <v>0.96666666666666667</v>
      </c>
      <c r="BD51">
        <f>(($AO$43-$AQ$42)/($AQ$43-$AQ$42))</f>
        <v>0.46666666666666667</v>
      </c>
      <c r="BE51">
        <f>(($AP$43-$AQ$42)/($AQ$43-$AQ$42))</f>
        <v>0.53333333333333333</v>
      </c>
      <c r="BG51">
        <v>4</v>
      </c>
      <c r="BH51">
        <v>292</v>
      </c>
      <c r="BI51">
        <f>($BH$60-$BH$57)/200</f>
        <v>0.13500000000000001</v>
      </c>
      <c r="BQ51">
        <f>(($AO$43-$AN$42)/($AN$43-$AN$42))</f>
        <v>0.5</v>
      </c>
      <c r="BR51">
        <f>1-(($AP$43-$AN$42)/($AN$43-$AN$42))</f>
        <v>0.43333333333333335</v>
      </c>
      <c r="BS51">
        <f>(($AQ$42-$AN$42)/($AN$43-$AN$42))</f>
        <v>3.3333333333333333E-2</v>
      </c>
      <c r="BT51">
        <f>(($AN$43-$AO$43)/($AO$44-$AO$43))</f>
        <v>0.4838709677419355</v>
      </c>
      <c r="BU51">
        <f>(($AP$43-$AO$43)/($AO$44-$AO$43))</f>
        <v>6.4516129032258063E-2</v>
      </c>
      <c r="BV51">
        <f>1-(($AQ$43-$AO$43)/($AO$44-$AO$43))</f>
        <v>0.4838709677419355</v>
      </c>
      <c r="BW51">
        <f>(($AN$43-$AP$43)/($AP$44-$AP$43))</f>
        <v>0.4642857142857143</v>
      </c>
      <c r="BX51">
        <f>(($AO$44-$AP$44)/($AP$45-$AP$44))</f>
        <v>4.5454545454545456E-2</v>
      </c>
      <c r="BY51">
        <f>(($AQ$43-$AP$43)/($AP$44-$AP$43))</f>
        <v>0.5</v>
      </c>
      <c r="BZ51">
        <f>1-(($AN$43-$AQ$42)/($AQ$43-$AQ$42))</f>
        <v>3.3333333333333326E-2</v>
      </c>
      <c r="CA51">
        <f>(($AO$43-$AQ$42)/($AQ$43-$AQ$42))</f>
        <v>0.46666666666666667</v>
      </c>
      <c r="CB51">
        <f>1-(($AP$43-$AQ$42)/($AQ$43-$AQ$42))</f>
        <v>0.46666666666666667</v>
      </c>
    </row>
    <row r="52" spans="1:80" x14ac:dyDescent="0.25">
      <c r="A52">
        <v>51</v>
      </c>
      <c r="D52">
        <v>202.960815</v>
      </c>
      <c r="E52" s="5">
        <v>2</v>
      </c>
      <c r="P52">
        <v>1</v>
      </c>
      <c r="Q52" t="str">
        <f t="shared" si="0"/>
        <v>2</v>
      </c>
      <c r="R52">
        <v>2</v>
      </c>
      <c r="X52" t="s">
        <v>289</v>
      </c>
      <c r="Y52" t="s">
        <v>270</v>
      </c>
      <c r="AB52" t="s">
        <v>287</v>
      </c>
      <c r="AC52" t="str">
        <f>CONCATENATE($R52,$R53,$R54,$R55)</f>
        <v>2314</v>
      </c>
      <c r="AN52">
        <v>1230</v>
      </c>
      <c r="AO52">
        <v>1233</v>
      </c>
      <c r="AP52">
        <v>1240</v>
      </c>
      <c r="AQ52">
        <v>1240</v>
      </c>
      <c r="AT52">
        <f>(($AO$44-$AN$43)/($AN$44-$AN$43))</f>
        <v>0.55172413793103448</v>
      </c>
      <c r="AU52">
        <f>(($AP$44-$AN$43)/($AN$44-$AN$43))</f>
        <v>0.51724137931034486</v>
      </c>
      <c r="AV52">
        <f>(($AQ$43-$AN$43)/($AN$44-$AN$43))</f>
        <v>3.4482758620689655E-2</v>
      </c>
      <c r="AW52">
        <f>(($AN$44-$AO$44)/($AO$45-$AO$44))</f>
        <v>0.44827586206896552</v>
      </c>
      <c r="AX52">
        <f>(($AP$44-$AO$43)/($AO$44-$AO$43))</f>
        <v>0.967741935483871</v>
      </c>
      <c r="AY52">
        <f>(($AQ$44-$AO$44)/($AO$45-$AO$44))</f>
        <v>0.48275862068965519</v>
      </c>
      <c r="AZ52">
        <f>(($AN$44-$AP$44)/($AP$45-$AP$44))</f>
        <v>0.63636363636363635</v>
      </c>
      <c r="BA52">
        <f>(($AO$45-$AP$45)/($AP$46-$AP$45))</f>
        <v>0.4</v>
      </c>
      <c r="BB52">
        <f>(($AQ$44-$AP$44)/($AP$45-$AP$44))</f>
        <v>0.68181818181818177</v>
      </c>
      <c r="BC52">
        <f>(($AN$44-$AQ$43)/($AQ$44-$AQ$43))</f>
        <v>0.96551724137931039</v>
      </c>
      <c r="BD52">
        <f>(($AO$44-$AQ$43)/($AQ$44-$AQ$43))</f>
        <v>0.51724137931034486</v>
      </c>
      <c r="BE52">
        <f>(($AP$44-$AQ$43)/($AQ$44-$AQ$43))</f>
        <v>0.48275862068965519</v>
      </c>
      <c r="BG52">
        <v>2</v>
      </c>
      <c r="BH52">
        <v>306</v>
      </c>
      <c r="BI52">
        <f>($BH$61-$BH$58)/200</f>
        <v>7.4999999999999997E-2</v>
      </c>
      <c r="BQ52">
        <f>1-(($AO$44-$AN$43)/($AN$44-$AN$43))</f>
        <v>0.44827586206896552</v>
      </c>
      <c r="BR52">
        <f>1-(($AP$44-$AN$43)/($AN$44-$AN$43))</f>
        <v>0.48275862068965514</v>
      </c>
      <c r="BS52">
        <f>(($AQ$43-$AN$43)/($AN$44-$AN$43))</f>
        <v>3.4482758620689655E-2</v>
      </c>
      <c r="BT52">
        <f>(($AN$44-$AO$44)/($AO$45-$AO$44))</f>
        <v>0.44827586206896552</v>
      </c>
      <c r="BU52">
        <f>1-(($AP$44-$AO$43)/($AO$44-$AO$43))</f>
        <v>3.2258064516129004E-2</v>
      </c>
      <c r="BV52">
        <f>(($AQ$44-$AO$44)/($AO$45-$AO$44))</f>
        <v>0.48275862068965519</v>
      </c>
      <c r="BW52">
        <f>1-(($AN$44-$AP$44)/($AP$45-$AP$44))</f>
        <v>0.36363636363636365</v>
      </c>
      <c r="BX52">
        <f>(($AO$45-$AP$45)/($AP$46-$AP$45))</f>
        <v>0.4</v>
      </c>
      <c r="BY52">
        <f>1-(($AQ$44-$AP$44)/($AP$45-$AP$44))</f>
        <v>0.31818181818181823</v>
      </c>
      <c r="BZ52">
        <f>1-(($AN$44-$AQ$43)/($AQ$44-$AQ$43))</f>
        <v>3.4482758620689613E-2</v>
      </c>
      <c r="CA52">
        <f>1-(($AO$44-$AQ$43)/($AQ$44-$AQ$43))</f>
        <v>0.48275862068965514</v>
      </c>
      <c r="CB52">
        <f>(($AP$44-$AQ$43)/($AQ$44-$AQ$43))</f>
        <v>0.48275862068965519</v>
      </c>
    </row>
    <row r="53" spans="1:80" x14ac:dyDescent="0.25">
      <c r="A53">
        <v>52</v>
      </c>
      <c r="D53">
        <v>202.97065700000002</v>
      </c>
      <c r="E53" s="5">
        <v>2</v>
      </c>
      <c r="P53">
        <v>1</v>
      </c>
      <c r="Q53" t="str">
        <f t="shared" si="0"/>
        <v>2</v>
      </c>
      <c r="R53">
        <v>3</v>
      </c>
      <c r="X53" t="s">
        <v>289</v>
      </c>
      <c r="Y53" t="s">
        <v>271</v>
      </c>
      <c r="AN53">
        <v>1255</v>
      </c>
      <c r="AO53">
        <v>1252</v>
      </c>
      <c r="AP53">
        <v>1264</v>
      </c>
      <c r="AQ53">
        <v>1263</v>
      </c>
      <c r="AT53">
        <f>(($AO$45-$AN$44)/($AN$45-$AN$44))</f>
        <v>0.72727272727272729</v>
      </c>
      <c r="AU53">
        <f>(($AP$45-$AN$44)/($AN$45-$AN$44))</f>
        <v>0.36363636363636365</v>
      </c>
      <c r="AV53">
        <f>(($AQ$44-$AN$44)/($AN$45-$AN$44))</f>
        <v>4.5454545454545456E-2</v>
      </c>
      <c r="AW53">
        <f>(($AN$45-$AO$45)/($AO$46-$AO$45))</f>
        <v>0.25</v>
      </c>
      <c r="AX53">
        <f>(($AP$45-$AO$44)/($AO$45-$AO$44))</f>
        <v>0.72413793103448276</v>
      </c>
      <c r="AY53">
        <f>(($AQ$45-$AO$45)/($AO$46-$AO$45))</f>
        <v>0.5</v>
      </c>
      <c r="AZ53">
        <f>(($AN$45-$AP$45)/($AP$46-$AP$45))</f>
        <v>0.7</v>
      </c>
      <c r="BA53">
        <f>(($AO$46-$AP$46)/($AP$47-$AP$46))</f>
        <v>0.54545454545454541</v>
      </c>
      <c r="BB53">
        <f>(($AQ$45-$AP$46)/($AP$47-$AP$46))</f>
        <v>0</v>
      </c>
      <c r="BC53">
        <f>(($AN$45-$AQ$44)/($AQ$45-$AQ$44))</f>
        <v>0.77777777777777779</v>
      </c>
      <c r="BD53">
        <f>(($AO$45-$AQ$44)/($AQ$45-$AQ$44))</f>
        <v>0.55555555555555558</v>
      </c>
      <c r="BE53">
        <f>(($AP$45-$AQ$44)/($AQ$45-$AQ$44))</f>
        <v>0.25925925925925924</v>
      </c>
      <c r="BG53">
        <v>3</v>
      </c>
      <c r="BH53">
        <v>306</v>
      </c>
      <c r="BI53">
        <f>($BH$62-$BH$59)/200</f>
        <v>0.13</v>
      </c>
      <c r="BQ53">
        <f>1-(($AO$45-$AN$44)/($AN$45-$AN$44))</f>
        <v>0.27272727272727271</v>
      </c>
      <c r="BR53">
        <f>(($AP$45-$AN$44)/($AN$45-$AN$44))</f>
        <v>0.36363636363636365</v>
      </c>
      <c r="BS53">
        <f>(($AQ$44-$AN$44)/($AN$45-$AN$44))</f>
        <v>4.5454545454545456E-2</v>
      </c>
      <c r="BT53">
        <f>(($AN$45-$AO$45)/($AO$46-$AO$45))</f>
        <v>0.25</v>
      </c>
      <c r="BU53">
        <f>1-(($AP$45-$AO$44)/($AO$45-$AO$44))</f>
        <v>0.27586206896551724</v>
      </c>
      <c r="BV53">
        <f>(($AQ$45-$AO$45)/($AO$46-$AO$45))</f>
        <v>0.5</v>
      </c>
      <c r="BW53">
        <f>1-(($AN$45-$AP$45)/($AP$46-$AP$45))</f>
        <v>0.30000000000000004</v>
      </c>
      <c r="BX53">
        <f>1-(($AO$46-$AP$46)/($AP$47-$AP$46))</f>
        <v>0.45454545454545459</v>
      </c>
      <c r="BY53">
        <f>(($AQ$45-$AP$46)/($AP$47-$AP$46))</f>
        <v>0</v>
      </c>
      <c r="BZ53">
        <f>1-(($AN$45-$AQ$44)/($AQ$45-$AQ$44))</f>
        <v>0.22222222222222221</v>
      </c>
      <c r="CA53">
        <f>1-(($AO$45-$AQ$44)/($AQ$45-$AQ$44))</f>
        <v>0.44444444444444442</v>
      </c>
      <c r="CB53">
        <f>(($AP$45-$AQ$44)/($AQ$45-$AQ$44))</f>
        <v>0.25925925925925924</v>
      </c>
    </row>
    <row r="54" spans="1:80" x14ac:dyDescent="0.25">
      <c r="A54">
        <v>53</v>
      </c>
      <c r="D54">
        <v>203.04707300000001</v>
      </c>
      <c r="E54" s="5">
        <v>2</v>
      </c>
      <c r="P54">
        <v>1</v>
      </c>
      <c r="Q54" t="str">
        <f t="shared" si="0"/>
        <v>2</v>
      </c>
      <c r="R54">
        <v>1</v>
      </c>
      <c r="X54" t="s">
        <v>289</v>
      </c>
      <c r="Y54" t="s">
        <v>268</v>
      </c>
      <c r="AN54">
        <v>1280</v>
      </c>
      <c r="AO54">
        <v>1277</v>
      </c>
      <c r="AP54">
        <v>1287</v>
      </c>
      <c r="AQ54">
        <v>1287</v>
      </c>
      <c r="AT54">
        <f>(($AO$46-$AN$45)/($AN$46-$AN$45))</f>
        <v>0.81818181818181823</v>
      </c>
      <c r="AU54">
        <f>(($AP$46-$AN$45)/($AN$46-$AN$45))</f>
        <v>0.27272727272727271</v>
      </c>
      <c r="AV54">
        <f>(($AQ$45-$AN$45)/($AN$46-$AN$45))</f>
        <v>0.27272727272727271</v>
      </c>
      <c r="AW54">
        <f>(($AN$46-$AO$46)/($AO$47-$AO$46))</f>
        <v>0.18181818181818182</v>
      </c>
      <c r="AX54">
        <f>(($AP$46-$AO$45)/($AO$46-$AO$45))</f>
        <v>0.5</v>
      </c>
      <c r="AY54">
        <f>(($AQ$46-$AO$46)/($AO$47-$AO$46))</f>
        <v>0.40909090909090912</v>
      </c>
      <c r="AZ54">
        <f>(($AN$46-$AP$46)/($AP$47-$AP$46))</f>
        <v>0.72727272727272729</v>
      </c>
      <c r="BA54">
        <f>(($AO$47-$AP$47)/($AP$48-$AP$47))</f>
        <v>0.52173913043478259</v>
      </c>
      <c r="BB54">
        <f>(($AQ$46-$AP$46)/($AP$47-$AP$46))</f>
        <v>0.95454545454545459</v>
      </c>
      <c r="BC54">
        <f>(($AN$46-$AQ$45)/($AQ$46-$AQ$45))</f>
        <v>0.76190476190476186</v>
      </c>
      <c r="BD54">
        <f>(($AO$46-$AQ$45)/($AQ$46-$AQ$45))</f>
        <v>0.5714285714285714</v>
      </c>
      <c r="BE54">
        <f>(($AP$46-$AQ$45)/($AQ$46-$AQ$45))</f>
        <v>0</v>
      </c>
      <c r="BG54">
        <v>1</v>
      </c>
      <c r="BH54">
        <v>321</v>
      </c>
      <c r="BI54">
        <f>($BH$63-$BH$60)/200</f>
        <v>7.4999999999999997E-2</v>
      </c>
      <c r="BQ54">
        <f>1-(($AO$46-$AN$45)/($AN$46-$AN$45))</f>
        <v>0.18181818181818177</v>
      </c>
      <c r="BR54">
        <f>(($AP$46-$AN$45)/($AN$46-$AN$45))</f>
        <v>0.27272727272727271</v>
      </c>
      <c r="BS54">
        <f>(($AQ$45-$AN$45)/($AN$46-$AN$45))</f>
        <v>0.27272727272727271</v>
      </c>
      <c r="BT54">
        <f>(($AN$46-$AO$46)/($AO$47-$AO$46))</f>
        <v>0.18181818181818182</v>
      </c>
      <c r="BU54">
        <f>(($AP$46-$AO$45)/($AO$46-$AO$45))</f>
        <v>0.5</v>
      </c>
      <c r="BV54">
        <f>(($AQ$46-$AO$46)/($AO$47-$AO$46))</f>
        <v>0.40909090909090912</v>
      </c>
      <c r="BW54">
        <f>1-(($AN$46-$AP$46)/($AP$47-$AP$46))</f>
        <v>0.27272727272727271</v>
      </c>
      <c r="BX54">
        <f>1-(($AO$47-$AP$47)/($AP$48-$AP$47))</f>
        <v>0.47826086956521741</v>
      </c>
      <c r="BY54">
        <f>1-(($AQ$46-$AP$46)/($AP$47-$AP$46))</f>
        <v>4.5454545454545414E-2</v>
      </c>
      <c r="BZ54">
        <f>1-(($AN$46-$AQ$45)/($AQ$46-$AQ$45))</f>
        <v>0.23809523809523814</v>
      </c>
      <c r="CA54">
        <f>1-(($AO$46-$AQ$45)/($AQ$46-$AQ$45))</f>
        <v>0.4285714285714286</v>
      </c>
      <c r="CB54">
        <f>(($AP$46-$AQ$45)/($AQ$46-$AQ$45))</f>
        <v>0</v>
      </c>
    </row>
    <row r="55" spans="1:80" x14ac:dyDescent="0.25">
      <c r="A55">
        <v>54</v>
      </c>
      <c r="P55">
        <v>0</v>
      </c>
      <c r="Q55" t="str">
        <f t="shared" si="0"/>
        <v/>
      </c>
      <c r="R55">
        <v>4</v>
      </c>
      <c r="X55" t="s">
        <v>289</v>
      </c>
      <c r="Y55" t="s">
        <v>269</v>
      </c>
      <c r="AN55">
        <v>1303</v>
      </c>
      <c r="AO55">
        <v>1300</v>
      </c>
      <c r="AP55">
        <v>1310</v>
      </c>
      <c r="AQ55">
        <v>1310</v>
      </c>
      <c r="AT55">
        <f>(($AO$47-$AN$46)/($AN$47-$AN$46))</f>
        <v>0.81818181818181823</v>
      </c>
      <c r="AU55">
        <f>(($AP$47-$AN$46)/($AN$47-$AN$46))</f>
        <v>0.27272727272727271</v>
      </c>
      <c r="AV55">
        <f>(($AQ$46-$AN$46)/($AN$47-$AN$46))</f>
        <v>0.22727272727272727</v>
      </c>
      <c r="AW55">
        <f>(($AN$47-$AO$47)/($AO$48-$AO$47))</f>
        <v>0.2</v>
      </c>
      <c r="AX55">
        <f>(($AP$47-$AO$46)/($AO$47-$AO$46))</f>
        <v>0.45454545454545453</v>
      </c>
      <c r="AY55">
        <f>(($AQ$47-$AO$47)/($AO$48-$AO$47))</f>
        <v>0.55000000000000004</v>
      </c>
      <c r="AZ55">
        <f>(($AN$47-$AP$47)/($AP$48-$AP$47))</f>
        <v>0.69565217391304346</v>
      </c>
      <c r="BA55">
        <f>(($AO$48-$AP$48)/($AP$49-$AP$48))</f>
        <v>0.42857142857142855</v>
      </c>
      <c r="BB55">
        <f>(($AQ$47-$AP$48)/($AP$49-$AP$48))</f>
        <v>0</v>
      </c>
      <c r="BC55">
        <f>(($AN$47-$AQ$46)/($AQ$47-$AQ$46))</f>
        <v>0.70833333333333337</v>
      </c>
      <c r="BD55">
        <f>(($AO$47-$AQ$46)/($AQ$47-$AQ$46))</f>
        <v>0.54166666666666663</v>
      </c>
      <c r="BE55">
        <f>(($AP$47-$AQ$46)/($AQ$47-$AQ$46))</f>
        <v>4.1666666666666664E-2</v>
      </c>
      <c r="BG55">
        <v>4</v>
      </c>
      <c r="BH55">
        <v>321</v>
      </c>
      <c r="BI55">
        <f>($BH$64-$BH$61)/200</f>
        <v>0.115</v>
      </c>
      <c r="BQ55">
        <f>1-(($AO$47-$AN$46)/($AN$47-$AN$46))</f>
        <v>0.18181818181818177</v>
      </c>
      <c r="BR55">
        <f>(($AP$47-$AN$46)/($AN$47-$AN$46))</f>
        <v>0.27272727272727271</v>
      </c>
      <c r="BS55">
        <f>(($AQ$46-$AN$46)/($AN$47-$AN$46))</f>
        <v>0.22727272727272727</v>
      </c>
      <c r="BT55">
        <f>(($AN$47-$AO$47)/($AO$48-$AO$47))</f>
        <v>0.2</v>
      </c>
      <c r="BU55">
        <f>(($AP$47-$AO$46)/($AO$47-$AO$46))</f>
        <v>0.45454545454545453</v>
      </c>
      <c r="BV55">
        <f>1-(($AQ$47-$AO$47)/($AO$48-$AO$47))</f>
        <v>0.44999999999999996</v>
      </c>
      <c r="BW55">
        <f>1-(($AN$47-$AP$47)/($AP$48-$AP$47))</f>
        <v>0.30434782608695654</v>
      </c>
      <c r="BX55">
        <f>(($AO$48-$AP$48)/($AP$49-$AP$48))</f>
        <v>0.42857142857142855</v>
      </c>
      <c r="BY55">
        <f>(($AQ$47-$AP$48)/($AP$49-$AP$48))</f>
        <v>0</v>
      </c>
      <c r="BZ55">
        <f>1-(($AN$47-$AQ$46)/($AQ$47-$AQ$46))</f>
        <v>0.29166666666666663</v>
      </c>
      <c r="CA55">
        <f>1-(($AO$47-$AQ$46)/($AQ$47-$AQ$46))</f>
        <v>0.45833333333333337</v>
      </c>
      <c r="CB55">
        <f>(($AP$47-$AQ$46)/($AQ$47-$AQ$46))</f>
        <v>4.1666666666666664E-2</v>
      </c>
    </row>
    <row r="56" spans="1:80" x14ac:dyDescent="0.25">
      <c r="A56">
        <v>55</v>
      </c>
      <c r="P56">
        <v>0</v>
      </c>
      <c r="Q56" t="str">
        <f t="shared" si="0"/>
        <v/>
      </c>
      <c r="R56">
        <v>2</v>
      </c>
      <c r="X56" t="s">
        <v>289</v>
      </c>
      <c r="Y56" t="s">
        <v>270</v>
      </c>
      <c r="AB56" t="s">
        <v>289</v>
      </c>
      <c r="AC56" t="str">
        <f>CONCATENATE($R56,$R57,$R58,$R59)</f>
        <v>2341</v>
      </c>
      <c r="AN56">
        <v>1326</v>
      </c>
      <c r="AO56">
        <v>1321</v>
      </c>
      <c r="AP56">
        <v>1333</v>
      </c>
      <c r="AQ56">
        <v>1333</v>
      </c>
      <c r="AT56">
        <f>(($AO$48-$AN$47)/($AN$48-$AN$47))</f>
        <v>0.76190476190476186</v>
      </c>
      <c r="AU56">
        <f>(($AP$48-$AN$47)/($AN$48-$AN$47))</f>
        <v>0.33333333333333331</v>
      </c>
      <c r="AV56">
        <f>(($AQ$47-$AN$47)/($AN$48-$AN$47))</f>
        <v>0.33333333333333331</v>
      </c>
      <c r="AW56">
        <f>(($AN$48-$AO$48)/($AO$49-$AO$48))</f>
        <v>0.22727272727272727</v>
      </c>
      <c r="AX56">
        <f>(($AP$48-$AO$47)/($AO$48-$AO$47))</f>
        <v>0.55000000000000004</v>
      </c>
      <c r="AY56">
        <f>(($AQ$48-$AO$48)/($AO$49-$AO$48))</f>
        <v>0.54545454545454541</v>
      </c>
      <c r="AZ56">
        <f>(($AN$48-$AP$48)/($AP$49-$AP$48))</f>
        <v>0.66666666666666663</v>
      </c>
      <c r="BA56">
        <f>(($AO$49-$AP$49)/($AP$50-$AP$49))</f>
        <v>0.41666666666666669</v>
      </c>
      <c r="BB56">
        <f>(($AQ$48-$AP$49)/($AP$50-$AP$49))</f>
        <v>0</v>
      </c>
      <c r="BC56">
        <f>(($AN$48-$AQ$47)/($AQ$48-$AQ$47))</f>
        <v>0.66666666666666663</v>
      </c>
      <c r="BD56">
        <f>(($AO$48-$AQ$47)/($AQ$48-$AQ$47))</f>
        <v>0.42857142857142855</v>
      </c>
      <c r="BE56">
        <f>(($AP$48-$AQ$47)/($AQ$48-$AQ$47))</f>
        <v>0</v>
      </c>
      <c r="BG56">
        <v>2</v>
      </c>
      <c r="BH56">
        <v>333</v>
      </c>
      <c r="BI56">
        <f>($BH$65-$BH$62)/200</f>
        <v>0.08</v>
      </c>
      <c r="BQ56">
        <f>1-(($AO$48-$AN$47)/($AN$48-$AN$47))</f>
        <v>0.23809523809523814</v>
      </c>
      <c r="BR56">
        <f>(($AP$48-$AN$47)/($AN$48-$AN$47))</f>
        <v>0.33333333333333331</v>
      </c>
      <c r="BS56">
        <f>(($AQ$47-$AN$47)/($AN$48-$AN$47))</f>
        <v>0.33333333333333331</v>
      </c>
      <c r="BT56">
        <f>(($AN$48-$AO$48)/($AO$49-$AO$48))</f>
        <v>0.22727272727272727</v>
      </c>
      <c r="BU56">
        <f>1-(($AP$48-$AO$47)/($AO$48-$AO$47))</f>
        <v>0.44999999999999996</v>
      </c>
      <c r="BV56">
        <f>1-(($AQ$48-$AO$48)/($AO$49-$AO$48))</f>
        <v>0.45454545454545459</v>
      </c>
      <c r="BW56">
        <f>1-(($AN$48-$AP$48)/($AP$49-$AP$48))</f>
        <v>0.33333333333333337</v>
      </c>
      <c r="BX56">
        <f>(($AO$49-$AP$49)/($AP$50-$AP$49))</f>
        <v>0.41666666666666669</v>
      </c>
      <c r="BY56">
        <f>(($AQ$48-$AP$49)/($AP$50-$AP$49))</f>
        <v>0</v>
      </c>
      <c r="BZ56">
        <f>1-(($AN$48-$AQ$47)/($AQ$48-$AQ$47))</f>
        <v>0.33333333333333337</v>
      </c>
      <c r="CA56">
        <f>(($AO$48-$AQ$47)/($AQ$48-$AQ$47))</f>
        <v>0.42857142857142855</v>
      </c>
      <c r="CB56">
        <f>(($AP$48-$AQ$47)/($AQ$48-$AQ$47))</f>
        <v>0</v>
      </c>
    </row>
    <row r="57" spans="1:80" x14ac:dyDescent="0.25">
      <c r="A57">
        <v>56</v>
      </c>
      <c r="B57">
        <v>192.43642299999999</v>
      </c>
      <c r="C57" s="2">
        <v>1</v>
      </c>
      <c r="P57">
        <v>1</v>
      </c>
      <c r="Q57" t="str">
        <f t="shared" si="0"/>
        <v>1</v>
      </c>
      <c r="R57">
        <v>3</v>
      </c>
      <c r="X57" t="s">
        <v>289</v>
      </c>
      <c r="Y57" t="s">
        <v>271</v>
      </c>
      <c r="AN57">
        <v>1347</v>
      </c>
      <c r="AO57">
        <v>1342</v>
      </c>
      <c r="AP57">
        <v>1356</v>
      </c>
      <c r="AQ57">
        <v>1355</v>
      </c>
      <c r="AT57">
        <f>(($AO$49-$AN$48)/($AN$49-$AN$48))</f>
        <v>0.77272727272727271</v>
      </c>
      <c r="AU57">
        <f>(($AP$49-$AN$48)/($AN$49-$AN$48))</f>
        <v>0.31818181818181818</v>
      </c>
      <c r="AV57">
        <f>(($AQ$48-$AN$48)/($AN$49-$AN$48))</f>
        <v>0.31818181818181818</v>
      </c>
      <c r="AW57">
        <f>(($AN$49-$AO$49)/($AO$50-$AO$49))</f>
        <v>0.23809523809523808</v>
      </c>
      <c r="AX57">
        <f>(($AP$49-$AO$48)/($AO$49-$AO$48))</f>
        <v>0.54545454545454541</v>
      </c>
      <c r="AY57">
        <f>(($AQ$49-$AO$49)/($AO$50-$AO$49))</f>
        <v>0.61904761904761907</v>
      </c>
      <c r="AZ57">
        <f>(($AN$49-$AP$49)/($AP$50-$AP$49))</f>
        <v>0.625</v>
      </c>
      <c r="BB57">
        <f>(($AQ$49-$AP$49)/($AP$50-$AP$49))</f>
        <v>0.95833333333333337</v>
      </c>
      <c r="BC57">
        <f>(($AN$49-$AQ$48)/($AQ$49-$AQ$48))</f>
        <v>0.65217391304347827</v>
      </c>
      <c r="BD57">
        <f>(($AO$49-$AQ$48)/($AQ$49-$AQ$48))</f>
        <v>0.43478260869565216</v>
      </c>
      <c r="BE57">
        <f>(($AP$49-$AQ$48)/($AQ$49-$AQ$48))</f>
        <v>0</v>
      </c>
      <c r="BG57">
        <v>3</v>
      </c>
      <c r="BH57">
        <v>334</v>
      </c>
      <c r="BI57">
        <f>($BH$66-$BH$63)/200</f>
        <v>0.11</v>
      </c>
      <c r="BQ57">
        <f>1-(($AO$49-$AN$48)/($AN$49-$AN$48))</f>
        <v>0.22727272727272729</v>
      </c>
      <c r="BR57">
        <f>(($AP$49-$AN$48)/($AN$49-$AN$48))</f>
        <v>0.31818181818181818</v>
      </c>
      <c r="BS57">
        <f>(($AQ$48-$AN$48)/($AN$49-$AN$48))</f>
        <v>0.31818181818181818</v>
      </c>
      <c r="BT57">
        <f>(($AN$49-$AO$49)/($AO$50-$AO$49))</f>
        <v>0.23809523809523808</v>
      </c>
      <c r="BU57">
        <f>1-(($AP$49-$AO$48)/($AO$49-$AO$48))</f>
        <v>0.45454545454545459</v>
      </c>
      <c r="BV57">
        <f>1-(($AQ$49-$AO$49)/($AO$50-$AO$49))</f>
        <v>0.38095238095238093</v>
      </c>
      <c r="BW57">
        <f>1-(($AN$49-$AP$49)/($AP$50-$AP$49))</f>
        <v>0.375</v>
      </c>
      <c r="BY57">
        <f>1-(($AQ$49-$AP$49)/($AP$50-$AP$49))</f>
        <v>4.166666666666663E-2</v>
      </c>
      <c r="BZ57">
        <f>1-(($AN$49-$AQ$48)/($AQ$49-$AQ$48))</f>
        <v>0.34782608695652173</v>
      </c>
      <c r="CA57">
        <f>(($AO$49-$AQ$48)/($AQ$49-$AQ$48))</f>
        <v>0.43478260869565216</v>
      </c>
      <c r="CB57">
        <f>(($AP$49-$AQ$48)/($AQ$49-$AQ$48))</f>
        <v>0</v>
      </c>
    </row>
    <row r="58" spans="1:80" x14ac:dyDescent="0.25">
      <c r="A58">
        <v>57</v>
      </c>
      <c r="B58">
        <v>192.45667600000002</v>
      </c>
      <c r="C58" s="2">
        <v>1</v>
      </c>
      <c r="H58">
        <v>200.75550799999999</v>
      </c>
      <c r="I58" s="3">
        <v>4</v>
      </c>
      <c r="P58">
        <v>2</v>
      </c>
      <c r="Q58" t="str">
        <f t="shared" si="0"/>
        <v>14</v>
      </c>
      <c r="R58">
        <v>4</v>
      </c>
      <c r="X58" t="s">
        <v>289</v>
      </c>
      <c r="Y58" t="s">
        <v>268</v>
      </c>
      <c r="AN58">
        <v>1371</v>
      </c>
      <c r="AO58">
        <v>1364</v>
      </c>
      <c r="AP58">
        <v>1381</v>
      </c>
      <c r="AQ58">
        <v>1380</v>
      </c>
      <c r="AT58">
        <f>(($AO$50-$AN$49)/($AN$50-$AN$49))</f>
        <v>0.76190476190476186</v>
      </c>
      <c r="AU58">
        <f>(($AP$50-$AN$49)/($AN$50-$AN$49))</f>
        <v>0.42857142857142855</v>
      </c>
      <c r="AV58">
        <f>(($AQ$49-$AN$49)/($AN$50-$AN$49))</f>
        <v>0.38095238095238093</v>
      </c>
      <c r="AX58">
        <f>(($AP$50-$AO$49)/($AO$50-$AO$49))</f>
        <v>0.66666666666666663</v>
      </c>
      <c r="BC58">
        <f>(($AN$50-$AQ$49)/($AQ$50-$AQ$49))</f>
        <v>0.54166666666666663</v>
      </c>
      <c r="BD58">
        <f>(($AO$50-$AQ$49)/($AQ$50-$AQ$49))</f>
        <v>0.33333333333333331</v>
      </c>
      <c r="BE58">
        <f>(($AP$50-$AQ$49)/($AQ$50-$AQ$49))</f>
        <v>4.1666666666666664E-2</v>
      </c>
      <c r="BG58">
        <v>4</v>
      </c>
      <c r="BH58">
        <v>348</v>
      </c>
      <c r="BI58">
        <f>($BH$67-$BH$64)/200</f>
        <v>7.4999999999999997E-2</v>
      </c>
      <c r="BQ58">
        <f>1-(($AO$50-$AN$49)/($AN$50-$AN$49))</f>
        <v>0.23809523809523814</v>
      </c>
      <c r="BR58">
        <f>(($AP$50-$AN$49)/($AN$50-$AN$49))</f>
        <v>0.42857142857142855</v>
      </c>
      <c r="BS58">
        <f>(($AQ$49-$AN$49)/($AN$50-$AN$49))</f>
        <v>0.38095238095238093</v>
      </c>
      <c r="BU58">
        <f>1-(($AP$50-$AO$49)/($AO$50-$AO$49))</f>
        <v>0.33333333333333337</v>
      </c>
      <c r="BZ58">
        <f>1-(($AN$50-$AQ$49)/($AQ$50-$AQ$49))</f>
        <v>0.45833333333333337</v>
      </c>
      <c r="CA58">
        <f>(($AO$50-$AQ$49)/($AQ$50-$AQ$49))</f>
        <v>0.33333333333333331</v>
      </c>
      <c r="CB58">
        <f>(($AP$50-$AQ$49)/($AQ$50-$AQ$49))</f>
        <v>4.1666666666666664E-2</v>
      </c>
    </row>
    <row r="59" spans="1:80" x14ac:dyDescent="0.25">
      <c r="A59">
        <v>58</v>
      </c>
      <c r="B59">
        <v>192.46401900000001</v>
      </c>
      <c r="C59" s="2">
        <v>1</v>
      </c>
      <c r="H59">
        <v>200.694907</v>
      </c>
      <c r="I59" s="3">
        <v>4</v>
      </c>
      <c r="P59">
        <v>2</v>
      </c>
      <c r="Q59" t="str">
        <f t="shared" si="0"/>
        <v>14</v>
      </c>
      <c r="R59">
        <v>1</v>
      </c>
      <c r="X59" t="s">
        <v>289</v>
      </c>
      <c r="Y59" t="s">
        <v>269</v>
      </c>
      <c r="AN59">
        <v>1396</v>
      </c>
      <c r="AO59">
        <v>1388</v>
      </c>
      <c r="AP59">
        <v>1419</v>
      </c>
      <c r="AQ59">
        <v>1407</v>
      </c>
      <c r="BG59">
        <v>1</v>
      </c>
      <c r="BH59">
        <v>349</v>
      </c>
      <c r="BI59">
        <f>($BH$68-$BH$65)/200</f>
        <v>0.105</v>
      </c>
    </row>
    <row r="60" spans="1:80" x14ac:dyDescent="0.25">
      <c r="A60">
        <v>59</v>
      </c>
      <c r="B60">
        <v>192.45937599999999</v>
      </c>
      <c r="C60" s="2">
        <v>1</v>
      </c>
      <c r="H60">
        <v>200.732505</v>
      </c>
      <c r="I60" s="3">
        <v>4</v>
      </c>
      <c r="P60">
        <v>2</v>
      </c>
      <c r="Q60" t="str">
        <f t="shared" si="0"/>
        <v>14</v>
      </c>
      <c r="R60">
        <v>2</v>
      </c>
      <c r="X60" t="s">
        <v>289</v>
      </c>
      <c r="Y60" t="s">
        <v>270</v>
      </c>
      <c r="AB60" t="s">
        <v>289</v>
      </c>
      <c r="AC60" t="str">
        <f>CONCATENATE($R60,$R61,$R62,$R63)</f>
        <v>2341</v>
      </c>
      <c r="AN60">
        <v>1405</v>
      </c>
      <c r="AO60">
        <v>1420</v>
      </c>
      <c r="AP60">
        <v>1442</v>
      </c>
      <c r="AQ60">
        <v>1435</v>
      </c>
      <c r="BG60">
        <v>2</v>
      </c>
      <c r="BH60">
        <v>361</v>
      </c>
      <c r="BI60">
        <f>($BH$69-$BH$66)/200</f>
        <v>0.09</v>
      </c>
    </row>
    <row r="61" spans="1:80" x14ac:dyDescent="0.25">
      <c r="A61">
        <v>60</v>
      </c>
      <c r="B61">
        <v>192.46840600000002</v>
      </c>
      <c r="C61" s="2">
        <v>1</v>
      </c>
      <c r="H61">
        <v>200.735355</v>
      </c>
      <c r="I61" s="3">
        <v>4</v>
      </c>
      <c r="P61">
        <v>2</v>
      </c>
      <c r="Q61" t="str">
        <f t="shared" si="0"/>
        <v>14</v>
      </c>
      <c r="R61">
        <v>3</v>
      </c>
      <c r="X61" t="s">
        <v>289</v>
      </c>
      <c r="Y61" t="s">
        <v>271</v>
      </c>
      <c r="AN61">
        <v>1433</v>
      </c>
      <c r="AO61">
        <v>1448</v>
      </c>
      <c r="AP61">
        <v>1463</v>
      </c>
      <c r="AQ61">
        <v>1462</v>
      </c>
      <c r="AT61">
        <f>(($AO$51-$AN$51)/($AN$52-$AN$51))</f>
        <v>0.16666666666666666</v>
      </c>
      <c r="AU61">
        <f>(($AP$51-$AN$51)/($AN$52-$AN$51))</f>
        <v>0.5</v>
      </c>
      <c r="AV61">
        <f>(($AQ$51-$AN$51)/($AN$52-$AN$51))</f>
        <v>0.54166666666666663</v>
      </c>
      <c r="AW61">
        <f>(($AN$52-$AO$51)/($AO$52-$AO$51))</f>
        <v>0.86956521739130432</v>
      </c>
      <c r="AX61">
        <f>(($AP$51-$AO$51)/($AO$52-$AO$51))</f>
        <v>0.34782608695652173</v>
      </c>
      <c r="AY61">
        <f>(($AQ$51-$AO$51)/($AO$52-$AO$51))</f>
        <v>0.39130434782608697</v>
      </c>
      <c r="AZ61">
        <f>(($AN$52-$AP$51)/($AP$52-$AP$51))</f>
        <v>0.54545454545454541</v>
      </c>
      <c r="BA61">
        <f>(($AO$52-$AP$51)/($AP$52-$AP$51))</f>
        <v>0.68181818181818177</v>
      </c>
      <c r="BB61">
        <f>(($AQ$51-$AP$51)/($AP$52-$AP$51))</f>
        <v>4.5454545454545456E-2</v>
      </c>
      <c r="BC61">
        <f>(($AN$52-$AQ$51)/($AQ$52-$AQ$51))</f>
        <v>0.52380952380952384</v>
      </c>
      <c r="BD61">
        <f>(($AO$52-$AQ$51)/($AQ$52-$AQ$51))</f>
        <v>0.66666666666666663</v>
      </c>
      <c r="BE61">
        <f>(($AP$52-$AQ$52)/($AQ$53-$AQ$52))</f>
        <v>0</v>
      </c>
      <c r="BG61">
        <v>3</v>
      </c>
      <c r="BH61">
        <v>363</v>
      </c>
      <c r="BI61">
        <f>($BH$70-$BH$67)/200</f>
        <v>0.12</v>
      </c>
      <c r="BQ61">
        <f>(($AO$51-$AN$51)/($AN$52-$AN$51))</f>
        <v>0.16666666666666666</v>
      </c>
      <c r="BR61">
        <f>(($AP$51-$AN$51)/($AN$52-$AN$51))</f>
        <v>0.5</v>
      </c>
      <c r="BS61">
        <f>1-(($AQ$51-$AN$51)/($AN$52-$AN$51))</f>
        <v>0.45833333333333337</v>
      </c>
      <c r="BT61">
        <f>1-(($AN$52-$AO$51)/($AO$52-$AO$51))</f>
        <v>0.13043478260869568</v>
      </c>
      <c r="BU61">
        <f>(($AP$51-$AO$51)/($AO$52-$AO$51))</f>
        <v>0.34782608695652173</v>
      </c>
      <c r="BV61">
        <f>(($AQ$51-$AO$51)/($AO$52-$AO$51))</f>
        <v>0.39130434782608697</v>
      </c>
      <c r="BW61">
        <f>1-(($AN$52-$AP$51)/($AP$52-$AP$51))</f>
        <v>0.45454545454545459</v>
      </c>
      <c r="BX61">
        <f>1-(($AO$52-$AP$51)/($AP$52-$AP$51))</f>
        <v>0.31818181818181823</v>
      </c>
      <c r="BY61">
        <f>(($AQ$51-$AP$51)/($AP$52-$AP$51))</f>
        <v>4.5454545454545456E-2</v>
      </c>
      <c r="BZ61">
        <f>1-(($AN$52-$AQ$51)/($AQ$52-$AQ$51))</f>
        <v>0.47619047619047616</v>
      </c>
      <c r="CA61">
        <f>1-(($AO$52-$AQ$51)/($AQ$52-$AQ$51))</f>
        <v>0.33333333333333337</v>
      </c>
      <c r="CB61">
        <f>(($AP$52-$AQ$52)/($AQ$53-$AQ$52))</f>
        <v>0</v>
      </c>
    </row>
    <row r="62" spans="1:80" x14ac:dyDescent="0.25">
      <c r="A62">
        <v>61</v>
      </c>
      <c r="B62">
        <v>192.44478900000001</v>
      </c>
      <c r="C62" s="2">
        <v>1</v>
      </c>
      <c r="H62">
        <v>200.750102</v>
      </c>
      <c r="I62" s="3">
        <v>4</v>
      </c>
      <c r="P62">
        <v>2</v>
      </c>
      <c r="Q62" t="str">
        <f t="shared" si="0"/>
        <v>14</v>
      </c>
      <c r="R62">
        <v>4</v>
      </c>
      <c r="X62" t="s">
        <v>289</v>
      </c>
      <c r="Y62" t="s">
        <v>268</v>
      </c>
      <c r="AN62">
        <v>1455</v>
      </c>
      <c r="AO62">
        <v>1472</v>
      </c>
      <c r="AP62">
        <v>1486</v>
      </c>
      <c r="AQ62">
        <v>1486</v>
      </c>
      <c r="AT62">
        <f>(($AO$52-$AN$52)/($AN$53-$AN$52))</f>
        <v>0.12</v>
      </c>
      <c r="AU62">
        <f>(($AP$52-$AN$52)/($AN$53-$AN$52))</f>
        <v>0.4</v>
      </c>
      <c r="AV62">
        <f>(($AQ$52-$AN$52)/($AN$53-$AN$52))</f>
        <v>0.4</v>
      </c>
      <c r="AW62">
        <f>(($AN$53-$AO$53)/($AO$54-$AO$53))</f>
        <v>0.12</v>
      </c>
      <c r="AX62">
        <f>(($AP$52-$AO$52)/($AO$53-$AO$52))</f>
        <v>0.36842105263157893</v>
      </c>
      <c r="AY62">
        <f>(($AQ$52-$AO$52)/($AO$53-$AO$52))</f>
        <v>0.36842105263157893</v>
      </c>
      <c r="AZ62">
        <f>(($AN$53-$AP$52)/($AP$53-$AP$52))</f>
        <v>0.625</v>
      </c>
      <c r="BA62">
        <f>(($AO$53-$AP$52)/($AP$53-$AP$52))</f>
        <v>0.5</v>
      </c>
      <c r="BB62">
        <f>(($AQ$52-$AP$52)/($AP$53-$AP$52))</f>
        <v>0</v>
      </c>
      <c r="BC62">
        <f>(($AN$53-$AQ$52)/($AQ$53-$AQ$52))</f>
        <v>0.65217391304347827</v>
      </c>
      <c r="BD62">
        <f>(($AO$53-$AQ$52)/($AQ$53-$AQ$52))</f>
        <v>0.52173913043478259</v>
      </c>
      <c r="BE62">
        <f>(($AP$53-$AQ$53)/($AQ$54-$AQ$53))</f>
        <v>4.1666666666666664E-2</v>
      </c>
      <c r="BG62">
        <v>4</v>
      </c>
      <c r="BH62">
        <v>375</v>
      </c>
      <c r="BI62">
        <f>($BH$71-$BH$68)/200</f>
        <v>7.4999999999999997E-2</v>
      </c>
      <c r="BQ62">
        <f>(($AO$52-$AN$52)/($AN$53-$AN$52))</f>
        <v>0.12</v>
      </c>
      <c r="BR62">
        <f>(($AP$52-$AN$52)/($AN$53-$AN$52))</f>
        <v>0.4</v>
      </c>
      <c r="BS62">
        <f>(($AQ$52-$AN$52)/($AN$53-$AN$52))</f>
        <v>0.4</v>
      </c>
      <c r="BT62">
        <f>(($AN$53-$AO$53)/($AO$54-$AO$53))</f>
        <v>0.12</v>
      </c>
      <c r="BU62">
        <f>(($AP$52-$AO$52)/($AO$53-$AO$52))</f>
        <v>0.36842105263157893</v>
      </c>
      <c r="BV62">
        <f>(($AQ$52-$AO$52)/($AO$53-$AO$52))</f>
        <v>0.36842105263157893</v>
      </c>
      <c r="BW62">
        <f>1-(($AN$53-$AP$52)/($AP$53-$AP$52))</f>
        <v>0.375</v>
      </c>
      <c r="BX62">
        <f>(($AO$53-$AP$52)/($AP$53-$AP$52))</f>
        <v>0.5</v>
      </c>
      <c r="BY62">
        <f>(($AQ$52-$AP$52)/($AP$53-$AP$52))</f>
        <v>0</v>
      </c>
      <c r="BZ62">
        <f>1-(($AN$53-$AQ$52)/($AQ$53-$AQ$52))</f>
        <v>0.34782608695652173</v>
      </c>
      <c r="CA62">
        <f>1-(($AO$53-$AQ$52)/($AQ$53-$AQ$52))</f>
        <v>0.47826086956521741</v>
      </c>
      <c r="CB62">
        <f>(($AP$53-$AQ$53)/($AQ$54-$AQ$53))</f>
        <v>4.1666666666666664E-2</v>
      </c>
    </row>
    <row r="63" spans="1:80" x14ac:dyDescent="0.25">
      <c r="A63">
        <v>62</v>
      </c>
      <c r="B63">
        <v>192.47590600000001</v>
      </c>
      <c r="C63" s="2">
        <v>1</v>
      </c>
      <c r="H63">
        <v>200.73872700000001</v>
      </c>
      <c r="I63" s="3">
        <v>4</v>
      </c>
      <c r="P63">
        <v>2</v>
      </c>
      <c r="Q63" t="str">
        <f t="shared" si="0"/>
        <v>14</v>
      </c>
      <c r="R63">
        <v>1</v>
      </c>
      <c r="X63" t="s">
        <v>289</v>
      </c>
      <c r="Y63" t="s">
        <v>269</v>
      </c>
      <c r="AN63">
        <v>1479</v>
      </c>
      <c r="AO63">
        <v>1499</v>
      </c>
      <c r="AP63">
        <v>1510</v>
      </c>
      <c r="AQ63">
        <v>1510</v>
      </c>
      <c r="AT63">
        <f>(($AO$53-$AN$52)/($AN$53-$AN$52))</f>
        <v>0.88</v>
      </c>
      <c r="AU63">
        <f>(($AP$53-$AN$53)/($AN$54-$AN$53))</f>
        <v>0.36</v>
      </c>
      <c r="AV63">
        <f>(($AQ$53-$AN$53)/($AN$54-$AN$53))</f>
        <v>0.32</v>
      </c>
      <c r="AW63">
        <f>(($AN$54-$AO$54)/($AO$55-$AO$54))</f>
        <v>0.13043478260869565</v>
      </c>
      <c r="AX63">
        <f>(($AP$53-$AO$53)/($AO$54-$AO$53))</f>
        <v>0.48</v>
      </c>
      <c r="AY63">
        <f>(($AQ$53-$AO$53)/($AO$54-$AO$53))</f>
        <v>0.44</v>
      </c>
      <c r="AZ63">
        <f>(($AN$54-$AP$53)/($AP$54-$AP$53))</f>
        <v>0.69565217391304346</v>
      </c>
      <c r="BA63">
        <f>(($AO$54-$AP$53)/($AP$54-$AP$53))</f>
        <v>0.56521739130434778</v>
      </c>
      <c r="BB63">
        <f>(($AQ$53-$AP$52)/($AP$53-$AP$52))</f>
        <v>0.95833333333333337</v>
      </c>
      <c r="BC63">
        <f>(($AN$54-$AQ$53)/($AQ$54-$AQ$53))</f>
        <v>0.70833333333333337</v>
      </c>
      <c r="BD63">
        <f>(($AO$54-$AQ$53)/($AQ$54-$AQ$53))</f>
        <v>0.58333333333333337</v>
      </c>
      <c r="BE63">
        <f>(($AP$54-$AQ$54)/($AQ$55-$AQ$54))</f>
        <v>0</v>
      </c>
      <c r="BG63">
        <v>1</v>
      </c>
      <c r="BH63">
        <v>376</v>
      </c>
      <c r="BI63">
        <f>($BH$72-$BH$69)/200</f>
        <v>0.105</v>
      </c>
      <c r="BQ63">
        <f>1-(($AO$53-$AN$52)/($AN$53-$AN$52))</f>
        <v>0.12</v>
      </c>
      <c r="BR63">
        <f>(($AP$53-$AN$53)/($AN$54-$AN$53))</f>
        <v>0.36</v>
      </c>
      <c r="BS63">
        <f>(($AQ$53-$AN$53)/($AN$54-$AN$53))</f>
        <v>0.32</v>
      </c>
      <c r="BT63">
        <f>(($AN$54-$AO$54)/($AO$55-$AO$54))</f>
        <v>0.13043478260869565</v>
      </c>
      <c r="BU63">
        <f>(($AP$53-$AO$53)/($AO$54-$AO$53))</f>
        <v>0.48</v>
      </c>
      <c r="BV63">
        <f>(($AQ$53-$AO$53)/($AO$54-$AO$53))</f>
        <v>0.44</v>
      </c>
      <c r="BW63">
        <f>1-(($AN$54-$AP$53)/($AP$54-$AP$53))</f>
        <v>0.30434782608695654</v>
      </c>
      <c r="BX63">
        <f>1-(($AO$54-$AP$53)/($AP$54-$AP$53))</f>
        <v>0.43478260869565222</v>
      </c>
      <c r="BY63">
        <f>1-(($AQ$53-$AP$52)/($AP$53-$AP$52))</f>
        <v>4.166666666666663E-2</v>
      </c>
      <c r="BZ63">
        <f>1-(($AN$54-$AQ$53)/($AQ$54-$AQ$53))</f>
        <v>0.29166666666666663</v>
      </c>
      <c r="CA63">
        <f>1-(($AO$54-$AQ$53)/($AQ$54-$AQ$53))</f>
        <v>0.41666666666666663</v>
      </c>
      <c r="CB63">
        <f>(($AP$54-$AQ$54)/($AQ$55-$AQ$54))</f>
        <v>0</v>
      </c>
    </row>
    <row r="64" spans="1:80" x14ac:dyDescent="0.25">
      <c r="A64">
        <v>63</v>
      </c>
      <c r="B64">
        <v>192.48345499999999</v>
      </c>
      <c r="C64" s="2">
        <v>1</v>
      </c>
      <c r="H64">
        <v>200.757194</v>
      </c>
      <c r="I64" s="3">
        <v>4</v>
      </c>
      <c r="P64">
        <v>2</v>
      </c>
      <c r="Q64" t="str">
        <f t="shared" si="0"/>
        <v>14</v>
      </c>
      <c r="R64">
        <v>2</v>
      </c>
      <c r="X64" t="s">
        <v>289</v>
      </c>
      <c r="Y64" t="s">
        <v>270</v>
      </c>
      <c r="AB64" t="s">
        <v>289</v>
      </c>
      <c r="AC64" t="str">
        <f>CONCATENATE($R64,$R65,$R66,$R67)</f>
        <v>2341</v>
      </c>
      <c r="AN64">
        <v>1503</v>
      </c>
      <c r="AO64">
        <v>1522</v>
      </c>
      <c r="AP64">
        <v>1534</v>
      </c>
      <c r="AQ64">
        <v>1534</v>
      </c>
      <c r="AT64">
        <f>(($AO$54-$AN$53)/($AN$54-$AN$53))</f>
        <v>0.88</v>
      </c>
      <c r="AU64">
        <f>(($AP$54-$AN$54)/($AN$55-$AN$54))</f>
        <v>0.30434782608695654</v>
      </c>
      <c r="AV64">
        <f>(($AQ$54-$AN$54)/($AN$55-$AN$54))</f>
        <v>0.30434782608695654</v>
      </c>
      <c r="AW64">
        <f>(($AN$55-$AO$55)/($AO$56-$AO$55))</f>
        <v>0.14285714285714285</v>
      </c>
      <c r="AX64">
        <f>(($AP$54-$AO$54)/($AO$55-$AO$54))</f>
        <v>0.43478260869565216</v>
      </c>
      <c r="AY64">
        <f>(($AQ$54-$AO$54)/($AO$55-$AO$54))</f>
        <v>0.43478260869565216</v>
      </c>
      <c r="AZ64">
        <f>(($AN$55-$AP$54)/($AP$55-$AP$54))</f>
        <v>0.69565217391304346</v>
      </c>
      <c r="BA64">
        <f>(($AO$55-$AP$54)/($AP$55-$AP$54))</f>
        <v>0.56521739130434778</v>
      </c>
      <c r="BB64">
        <f>(($AQ$54-$AP$54)/($AP$55-$AP$54))</f>
        <v>0</v>
      </c>
      <c r="BC64">
        <f>(($AN$55-$AQ$54)/($AQ$55-$AQ$54))</f>
        <v>0.69565217391304346</v>
      </c>
      <c r="BD64">
        <f>(($AO$55-$AQ$54)/($AQ$55-$AQ$54))</f>
        <v>0.56521739130434778</v>
      </c>
      <c r="BE64">
        <f>(($AP$55-$AQ$55)/($AQ$56-$AQ$55))</f>
        <v>0</v>
      </c>
      <c r="BG64">
        <v>2</v>
      </c>
      <c r="BH64">
        <v>386</v>
      </c>
      <c r="BI64">
        <f>($BH$73-$BH$70)/200</f>
        <v>0.09</v>
      </c>
      <c r="BQ64">
        <f>1-(($AO$54-$AN$53)/($AN$54-$AN$53))</f>
        <v>0.12</v>
      </c>
      <c r="BR64">
        <f>(($AP$54-$AN$54)/($AN$55-$AN$54))</f>
        <v>0.30434782608695654</v>
      </c>
      <c r="BS64">
        <f>(($AQ$54-$AN$54)/($AN$55-$AN$54))</f>
        <v>0.30434782608695654</v>
      </c>
      <c r="BT64">
        <f>(($AN$55-$AO$55)/($AO$56-$AO$55))</f>
        <v>0.14285714285714285</v>
      </c>
      <c r="BU64">
        <f>(($AP$54-$AO$54)/($AO$55-$AO$54))</f>
        <v>0.43478260869565216</v>
      </c>
      <c r="BV64">
        <f>(($AQ$54-$AO$54)/($AO$55-$AO$54))</f>
        <v>0.43478260869565216</v>
      </c>
      <c r="BW64">
        <f>1-(($AN$55-$AP$54)/($AP$55-$AP$54))</f>
        <v>0.30434782608695654</v>
      </c>
      <c r="BX64">
        <f>1-(($AO$55-$AP$54)/($AP$55-$AP$54))</f>
        <v>0.43478260869565222</v>
      </c>
      <c r="BY64">
        <f>(($AQ$54-$AP$54)/($AP$55-$AP$54))</f>
        <v>0</v>
      </c>
      <c r="BZ64">
        <f>1-(($AN$55-$AQ$54)/($AQ$55-$AQ$54))</f>
        <v>0.30434782608695654</v>
      </c>
      <c r="CA64">
        <f>1-(($AO$55-$AQ$54)/($AQ$55-$AQ$54))</f>
        <v>0.43478260869565222</v>
      </c>
      <c r="CB64">
        <f>(($AP$55-$AQ$55)/($AQ$56-$AQ$55))</f>
        <v>0</v>
      </c>
    </row>
    <row r="65" spans="1:80" x14ac:dyDescent="0.25">
      <c r="A65">
        <v>64</v>
      </c>
      <c r="B65">
        <v>192.43642299999999</v>
      </c>
      <c r="C65" s="2">
        <v>1</v>
      </c>
      <c r="H65">
        <v>200.79248699999999</v>
      </c>
      <c r="I65" s="3">
        <v>4</v>
      </c>
      <c r="P65">
        <v>2</v>
      </c>
      <c r="Q65" t="str">
        <f t="shared" si="0"/>
        <v>14</v>
      </c>
      <c r="R65">
        <v>3</v>
      </c>
      <c r="X65" t="s">
        <v>289</v>
      </c>
      <c r="Y65" t="s">
        <v>271</v>
      </c>
      <c r="AN65">
        <v>1526</v>
      </c>
      <c r="AO65">
        <v>1543</v>
      </c>
      <c r="AP65">
        <v>1556</v>
      </c>
      <c r="AQ65">
        <v>1556</v>
      </c>
      <c r="AT65">
        <f>(($AO$55-$AN$54)/($AN$55-$AN$54))</f>
        <v>0.86956521739130432</v>
      </c>
      <c r="AU65">
        <f>(($AP$55-$AN$55)/($AN$56-$AN$55))</f>
        <v>0.30434782608695654</v>
      </c>
      <c r="AV65">
        <f>(($AQ$55-$AN$55)/($AN$56-$AN$55))</f>
        <v>0.30434782608695654</v>
      </c>
      <c r="AW65">
        <f>(($AN$56-$AO$56)/($AO$57-$AO$56))</f>
        <v>0.23809523809523808</v>
      </c>
      <c r="AX65">
        <f>(($AP$55-$AO$55)/($AO$56-$AO$55))</f>
        <v>0.47619047619047616</v>
      </c>
      <c r="AY65">
        <f>(($AQ$55-$AO$55)/($AO$56-$AO$55))</f>
        <v>0.47619047619047616</v>
      </c>
      <c r="AZ65">
        <f>(($AN$56-$AP$55)/($AP$56-$AP$55))</f>
        <v>0.69565217391304346</v>
      </c>
      <c r="BA65">
        <f>(($AO$56-$AP$55)/($AP$56-$AP$55))</f>
        <v>0.47826086956521741</v>
      </c>
      <c r="BB65">
        <f>(($AQ$55-$AP$55)/($AP$56-$AP$55))</f>
        <v>0</v>
      </c>
      <c r="BC65">
        <f>(($AN$56-$AQ$55)/($AQ$56-$AQ$55))</f>
        <v>0.69565217391304346</v>
      </c>
      <c r="BD65">
        <f>(($AO$56-$AQ$55)/($AQ$56-$AQ$55))</f>
        <v>0.47826086956521741</v>
      </c>
      <c r="BE65">
        <f>(($AP$56-$AQ$56)/($AQ$57-$AQ$56))</f>
        <v>0</v>
      </c>
      <c r="BG65">
        <v>3</v>
      </c>
      <c r="BH65">
        <v>391</v>
      </c>
      <c r="BI65">
        <f>($BH$74-$BH$71)/200</f>
        <v>9.5000000000000001E-2</v>
      </c>
      <c r="BQ65">
        <f>1-(($AO$55-$AN$54)/($AN$55-$AN$54))</f>
        <v>0.13043478260869568</v>
      </c>
      <c r="BR65">
        <f>(($AP$55-$AN$55)/($AN$56-$AN$55))</f>
        <v>0.30434782608695654</v>
      </c>
      <c r="BS65">
        <f>(($AQ$55-$AN$55)/($AN$56-$AN$55))</f>
        <v>0.30434782608695654</v>
      </c>
      <c r="BT65">
        <f>(($AN$56-$AO$56)/($AO$57-$AO$56))</f>
        <v>0.23809523809523808</v>
      </c>
      <c r="BU65">
        <f>(($AP$55-$AO$55)/($AO$56-$AO$55))</f>
        <v>0.47619047619047616</v>
      </c>
      <c r="BV65">
        <f>(($AQ$55-$AO$55)/($AO$56-$AO$55))</f>
        <v>0.47619047619047616</v>
      </c>
      <c r="BW65">
        <f>1-(($AN$56-$AP$55)/($AP$56-$AP$55))</f>
        <v>0.30434782608695654</v>
      </c>
      <c r="BX65">
        <f>(($AO$56-$AP$55)/($AP$56-$AP$55))</f>
        <v>0.47826086956521741</v>
      </c>
      <c r="BY65">
        <f>(($AQ$55-$AP$55)/($AP$56-$AP$55))</f>
        <v>0</v>
      </c>
      <c r="BZ65">
        <f>1-(($AN$56-$AQ$55)/($AQ$56-$AQ$55))</f>
        <v>0.30434782608695654</v>
      </c>
      <c r="CA65">
        <f>(($AO$56-$AQ$55)/($AQ$56-$AQ$55))</f>
        <v>0.47826086956521741</v>
      </c>
      <c r="CB65">
        <f>(($AP$56-$AQ$56)/($AQ$57-$AQ$56))</f>
        <v>0</v>
      </c>
    </row>
    <row r="66" spans="1:80" x14ac:dyDescent="0.25">
      <c r="A66">
        <v>65</v>
      </c>
      <c r="H66">
        <v>200.76969099999999</v>
      </c>
      <c r="I66" s="3">
        <v>4</v>
      </c>
      <c r="P66">
        <v>1</v>
      </c>
      <c r="Q66" t="str">
        <f t="shared" ref="Q66:Q129" si="2">CONCATENATE(C66,E66,G66,I66)</f>
        <v>4</v>
      </c>
      <c r="R66">
        <v>4</v>
      </c>
      <c r="X66" t="s">
        <v>289</v>
      </c>
      <c r="Y66" t="s">
        <v>268</v>
      </c>
      <c r="AN66">
        <v>1547</v>
      </c>
      <c r="AO66">
        <v>1563</v>
      </c>
      <c r="AP66">
        <v>1581</v>
      </c>
      <c r="AQ66">
        <v>1581</v>
      </c>
      <c r="AT66">
        <f>(($AO$56-$AN$55)/($AN$56-$AN$55))</f>
        <v>0.78260869565217395</v>
      </c>
      <c r="AU66">
        <f>(($AP$56-$AN$56)/($AN$57-$AN$56))</f>
        <v>0.33333333333333331</v>
      </c>
      <c r="AV66">
        <f>(($AQ$56-$AN$56)/($AN$57-$AN$56))</f>
        <v>0.33333333333333331</v>
      </c>
      <c r="AW66">
        <f>(($AN$57-$AO$57)/($AO$58-$AO$57))</f>
        <v>0.22727272727272727</v>
      </c>
      <c r="AX66">
        <f>(($AP$56-$AO$56)/($AO$57-$AO$56))</f>
        <v>0.5714285714285714</v>
      </c>
      <c r="AY66">
        <f>(($AQ$56-$AO$56)/($AO$57-$AO$56))</f>
        <v>0.5714285714285714</v>
      </c>
      <c r="AZ66">
        <f>(($AN$57-$AP$56)/($AP$57-$AP$56))</f>
        <v>0.60869565217391308</v>
      </c>
      <c r="BA66">
        <f>(($AO$57-$AP$56)/($AP$57-$AP$56))</f>
        <v>0.39130434782608697</v>
      </c>
      <c r="BB66">
        <f>(($AQ$56-$AP$56)/($AP$57-$AP$56))</f>
        <v>0</v>
      </c>
      <c r="BC66">
        <f>(($AN$57-$AQ$56)/($AQ$57-$AQ$56))</f>
        <v>0.63636363636363635</v>
      </c>
      <c r="BD66">
        <f>(($AO$57-$AQ$56)/($AQ$57-$AQ$56))</f>
        <v>0.40909090909090912</v>
      </c>
      <c r="BE66">
        <f>(($AP$57-$AQ$57)/($AQ$58-$AQ$57))</f>
        <v>0.04</v>
      </c>
      <c r="BG66">
        <v>4</v>
      </c>
      <c r="BH66">
        <v>398</v>
      </c>
      <c r="BI66">
        <f>($BH$75-$BH$72)/200</f>
        <v>0.08</v>
      </c>
      <c r="BQ66">
        <f>1-(($AO$56-$AN$55)/($AN$56-$AN$55))</f>
        <v>0.21739130434782605</v>
      </c>
      <c r="BR66">
        <f>(($AP$56-$AN$56)/($AN$57-$AN$56))</f>
        <v>0.33333333333333331</v>
      </c>
      <c r="BS66">
        <f>(($AQ$56-$AN$56)/($AN$57-$AN$56))</f>
        <v>0.33333333333333331</v>
      </c>
      <c r="BT66">
        <f>(($AN$57-$AO$57)/($AO$58-$AO$57))</f>
        <v>0.22727272727272727</v>
      </c>
      <c r="BU66">
        <f>1-(($AP$56-$AO$56)/($AO$57-$AO$56))</f>
        <v>0.4285714285714286</v>
      </c>
      <c r="BV66">
        <f>1-(($AQ$56-$AO$56)/($AO$57-$AO$56))</f>
        <v>0.4285714285714286</v>
      </c>
      <c r="BW66">
        <f>1-(($AN$57-$AP$56)/($AP$57-$AP$56))</f>
        <v>0.39130434782608692</v>
      </c>
      <c r="BX66">
        <f>(($AO$57-$AP$56)/($AP$57-$AP$56))</f>
        <v>0.39130434782608697</v>
      </c>
      <c r="BY66">
        <f>(($AQ$56-$AP$56)/($AP$57-$AP$56))</f>
        <v>0</v>
      </c>
      <c r="BZ66">
        <f>1-(($AN$57-$AQ$56)/($AQ$57-$AQ$56))</f>
        <v>0.36363636363636365</v>
      </c>
      <c r="CA66">
        <f>(($AO$57-$AQ$56)/($AQ$57-$AQ$56))</f>
        <v>0.40909090909090912</v>
      </c>
      <c r="CB66">
        <f>(($AP$57-$AQ$57)/($AQ$58-$AQ$57))</f>
        <v>0.04</v>
      </c>
    </row>
    <row r="67" spans="1:80" x14ac:dyDescent="0.25">
      <c r="A67">
        <v>66</v>
      </c>
      <c r="F67">
        <v>193.42687899999999</v>
      </c>
      <c r="G67" s="4">
        <v>3</v>
      </c>
      <c r="H67">
        <v>200.751834</v>
      </c>
      <c r="I67" s="3">
        <v>4</v>
      </c>
      <c r="P67">
        <v>2</v>
      </c>
      <c r="Q67" t="str">
        <f t="shared" si="2"/>
        <v>34</v>
      </c>
      <c r="R67">
        <v>1</v>
      </c>
      <c r="X67" t="s">
        <v>289</v>
      </c>
      <c r="Y67" t="s">
        <v>269</v>
      </c>
      <c r="AN67">
        <v>1570</v>
      </c>
      <c r="AO67">
        <v>1586</v>
      </c>
      <c r="AP67">
        <v>1607</v>
      </c>
      <c r="AQ67">
        <v>1601</v>
      </c>
      <c r="AT67">
        <f>(($AO$57-$AN$56)/($AN$57-$AN$56))</f>
        <v>0.76190476190476186</v>
      </c>
      <c r="AU67">
        <f>(($AP$57-$AN$57)/($AN$58-$AN$57))</f>
        <v>0.375</v>
      </c>
      <c r="AV67">
        <f>(($AQ$57-$AN$57)/($AN$58-$AN$57))</f>
        <v>0.33333333333333331</v>
      </c>
      <c r="AW67">
        <f>(($AN$58-$AO$58)/($AO$59-$AO$58))</f>
        <v>0.29166666666666669</v>
      </c>
      <c r="AX67">
        <f>(($AP$57-$AO$57)/($AO$58-$AO$57))</f>
        <v>0.63636363636363635</v>
      </c>
      <c r="AY67">
        <f>(($AQ$57-$AO$57)/($AO$58-$AO$57))</f>
        <v>0.59090909090909094</v>
      </c>
      <c r="AZ67">
        <f>(($AN$58-$AP$57)/($AP$58-$AP$57))</f>
        <v>0.6</v>
      </c>
      <c r="BA67">
        <f>(($AO$58-$AP$57)/($AP$58-$AP$57))</f>
        <v>0.32</v>
      </c>
      <c r="BB67">
        <f>(($AQ$57-$AP$56)/($AP$57-$AP$56))</f>
        <v>0.95652173913043481</v>
      </c>
      <c r="BC67">
        <f>(($AN$58-$AQ$57)/($AQ$58-$AQ$57))</f>
        <v>0.64</v>
      </c>
      <c r="BD67">
        <f>(($AO$58-$AQ$57)/($AQ$58-$AQ$57))</f>
        <v>0.36</v>
      </c>
      <c r="BG67">
        <v>1</v>
      </c>
      <c r="BH67">
        <v>401</v>
      </c>
      <c r="BI67">
        <f>($BH$76-$BH$73)/200</f>
        <v>8.5000000000000006E-2</v>
      </c>
      <c r="BQ67">
        <f>1-(($AO$57-$AN$56)/($AN$57-$AN$56))</f>
        <v>0.23809523809523814</v>
      </c>
      <c r="BR67">
        <f>(($AP$57-$AN$57)/($AN$58-$AN$57))</f>
        <v>0.375</v>
      </c>
      <c r="BS67">
        <f>(($AQ$57-$AN$57)/($AN$58-$AN$57))</f>
        <v>0.33333333333333331</v>
      </c>
      <c r="BT67">
        <f>(($AN$58-$AO$58)/($AO$59-$AO$58))</f>
        <v>0.29166666666666669</v>
      </c>
      <c r="BU67">
        <f>1-(($AP$57-$AO$57)/($AO$58-$AO$57))</f>
        <v>0.36363636363636365</v>
      </c>
      <c r="BV67">
        <f>1-(($AQ$57-$AO$57)/($AO$58-$AO$57))</f>
        <v>0.40909090909090906</v>
      </c>
      <c r="BW67">
        <f>1-(($AN$58-$AP$57)/($AP$58-$AP$57))</f>
        <v>0.4</v>
      </c>
      <c r="BX67">
        <f>(($AO$58-$AP$57)/($AP$58-$AP$57))</f>
        <v>0.32</v>
      </c>
      <c r="BY67">
        <f>1-(($AQ$57-$AP$56)/($AP$57-$AP$56))</f>
        <v>4.3478260869565188E-2</v>
      </c>
      <c r="BZ67">
        <f>1-(($AN$58-$AQ$57)/($AQ$58-$AQ$57))</f>
        <v>0.36</v>
      </c>
      <c r="CA67">
        <f>(($AO$58-$AQ$57)/($AQ$58-$AQ$57))</f>
        <v>0.36</v>
      </c>
    </row>
    <row r="68" spans="1:80" x14ac:dyDescent="0.25">
      <c r="A68">
        <v>67</v>
      </c>
      <c r="F68">
        <v>193.46901600000001</v>
      </c>
      <c r="G68" s="4">
        <v>3</v>
      </c>
      <c r="H68">
        <v>200.75550799999999</v>
      </c>
      <c r="I68" s="3">
        <v>4</v>
      </c>
      <c r="P68">
        <v>2</v>
      </c>
      <c r="Q68" t="str">
        <f t="shared" si="2"/>
        <v>34</v>
      </c>
      <c r="R68">
        <v>2</v>
      </c>
      <c r="X68" t="s">
        <v>289</v>
      </c>
      <c r="Y68" t="s">
        <v>270</v>
      </c>
      <c r="AB68" t="s">
        <v>289</v>
      </c>
      <c r="AC68" t="str">
        <f>CONCATENATE($R68,$R69,$R70,$R71)</f>
        <v>2341</v>
      </c>
      <c r="AN68">
        <v>1592</v>
      </c>
      <c r="AO68">
        <v>1614</v>
      </c>
      <c r="AP68">
        <v>1636</v>
      </c>
      <c r="AQ68">
        <v>1629</v>
      </c>
      <c r="AT68">
        <f>(($AO$58-$AN$57)/($AN$58-$AN$57))</f>
        <v>0.70833333333333337</v>
      </c>
      <c r="AU68">
        <f>(($AP$58-$AN$58)/($AN$59-$AN$58))</f>
        <v>0.4</v>
      </c>
      <c r="AV68">
        <f>(($AQ$58-$AN$58)/($AN$59-$AN$58))</f>
        <v>0.36</v>
      </c>
      <c r="AX68">
        <f>(($AP$58-$AO$58)/($AO$59-$AO$58))</f>
        <v>0.70833333333333337</v>
      </c>
      <c r="AY68">
        <f>(($AQ$58-$AO$58)/($AO$59-$AO$58))</f>
        <v>0.66666666666666663</v>
      </c>
      <c r="BB68">
        <f>(($AQ$58-$AP$57)/($AP$58-$AP$57))</f>
        <v>0.96</v>
      </c>
      <c r="BG68">
        <v>2</v>
      </c>
      <c r="BH68">
        <v>412</v>
      </c>
      <c r="BI68">
        <f>($BH$77-$BH$74)/200</f>
        <v>0.11</v>
      </c>
      <c r="BQ68">
        <f>1-(($AO$58-$AN$57)/($AN$58-$AN$57))</f>
        <v>0.29166666666666663</v>
      </c>
      <c r="BR68">
        <f>(($AP$58-$AN$58)/($AN$59-$AN$58))</f>
        <v>0.4</v>
      </c>
      <c r="BS68">
        <f>(($AQ$58-$AN$58)/($AN$59-$AN$58))</f>
        <v>0.36</v>
      </c>
      <c r="BU68">
        <f>1-(($AP$58-$AO$58)/($AO$59-$AO$58))</f>
        <v>0.29166666666666663</v>
      </c>
      <c r="BV68">
        <f>1-(($AQ$58-$AO$58)/($AO$59-$AO$58))</f>
        <v>0.33333333333333337</v>
      </c>
      <c r="BY68">
        <f>1-(($AQ$58-$AP$57)/($AP$58-$AP$57))</f>
        <v>4.0000000000000036E-2</v>
      </c>
    </row>
    <row r="69" spans="1:80" x14ac:dyDescent="0.25">
      <c r="A69">
        <v>68</v>
      </c>
      <c r="F69">
        <v>193.453609</v>
      </c>
      <c r="G69" s="4">
        <v>3</v>
      </c>
      <c r="H69">
        <v>200.75550799999999</v>
      </c>
      <c r="I69" s="3">
        <v>4</v>
      </c>
      <c r="P69">
        <v>2</v>
      </c>
      <c r="Q69" t="str">
        <f t="shared" si="2"/>
        <v>34</v>
      </c>
      <c r="R69">
        <v>3</v>
      </c>
      <c r="X69" t="s">
        <v>289</v>
      </c>
      <c r="Y69" t="s">
        <v>271</v>
      </c>
      <c r="AN69">
        <v>1598</v>
      </c>
      <c r="AO69">
        <v>1643</v>
      </c>
      <c r="AP69">
        <v>1661</v>
      </c>
      <c r="AQ69">
        <v>1658</v>
      </c>
      <c r="AT69">
        <f>(($AO$59-$AN$58)/($AN$59-$AN$58))</f>
        <v>0.68</v>
      </c>
      <c r="BG69">
        <v>3</v>
      </c>
      <c r="BH69">
        <v>416</v>
      </c>
      <c r="BI69">
        <f>($BH$78-$BH$75)/200</f>
        <v>0.09</v>
      </c>
      <c r="BQ69">
        <f>1-(($AO$59-$AN$58)/($AN$59-$AN$58))</f>
        <v>0.31999999999999995</v>
      </c>
    </row>
    <row r="70" spans="1:80" x14ac:dyDescent="0.25">
      <c r="A70">
        <v>69</v>
      </c>
      <c r="D70">
        <v>179.07854</v>
      </c>
      <c r="E70" s="5">
        <v>2</v>
      </c>
      <c r="F70">
        <v>193.43060600000001</v>
      </c>
      <c r="G70" s="4">
        <v>3</v>
      </c>
      <c r="P70">
        <v>2</v>
      </c>
      <c r="Q70" t="str">
        <f t="shared" si="2"/>
        <v>23</v>
      </c>
      <c r="R70">
        <v>4</v>
      </c>
      <c r="X70" t="s">
        <v>289</v>
      </c>
      <c r="Y70" t="s">
        <v>268</v>
      </c>
      <c r="AN70">
        <v>1627</v>
      </c>
      <c r="AO70">
        <v>1676</v>
      </c>
      <c r="AP70">
        <v>1689</v>
      </c>
      <c r="AQ70">
        <v>1687</v>
      </c>
      <c r="BG70">
        <v>4</v>
      </c>
      <c r="BH70">
        <v>425</v>
      </c>
      <c r="BI70">
        <f>($BH$79-$BH$76)/200</f>
        <v>8.5000000000000006E-2</v>
      </c>
    </row>
    <row r="71" spans="1:80" x14ac:dyDescent="0.25">
      <c r="A71">
        <v>70</v>
      </c>
      <c r="D71">
        <v>179.02319600000001</v>
      </c>
      <c r="E71" s="5">
        <v>2</v>
      </c>
      <c r="F71">
        <v>193.42687899999999</v>
      </c>
      <c r="G71" s="4">
        <v>3</v>
      </c>
      <c r="P71">
        <v>2</v>
      </c>
      <c r="Q71" t="str">
        <f t="shared" si="2"/>
        <v>23</v>
      </c>
      <c r="R71">
        <v>1</v>
      </c>
      <c r="X71" t="s">
        <v>289</v>
      </c>
      <c r="Y71" t="s">
        <v>269</v>
      </c>
      <c r="AN71">
        <v>1654</v>
      </c>
      <c r="AO71">
        <v>1700</v>
      </c>
      <c r="AP71">
        <v>1712</v>
      </c>
      <c r="AQ71">
        <v>1712</v>
      </c>
      <c r="BG71">
        <v>1</v>
      </c>
      <c r="BH71">
        <v>427</v>
      </c>
      <c r="BI71">
        <f>($BH$80-$BH$77)/200</f>
        <v>0.08</v>
      </c>
    </row>
    <row r="72" spans="1:80" x14ac:dyDescent="0.25">
      <c r="A72">
        <v>71</v>
      </c>
      <c r="D72">
        <v>179.03671199999999</v>
      </c>
      <c r="E72" s="5">
        <v>2</v>
      </c>
      <c r="F72">
        <v>193.41392400000001</v>
      </c>
      <c r="G72" s="4">
        <v>3</v>
      </c>
      <c r="P72">
        <v>2</v>
      </c>
      <c r="Q72" t="str">
        <f t="shared" si="2"/>
        <v>23</v>
      </c>
      <c r="R72">
        <v>2</v>
      </c>
      <c r="X72" t="s">
        <v>289</v>
      </c>
      <c r="Y72" t="s">
        <v>270</v>
      </c>
      <c r="AB72" t="s">
        <v>289</v>
      </c>
      <c r="AC72" t="str">
        <f>CONCATENATE($R72,$R73,$R74,$R75)</f>
        <v>2341</v>
      </c>
      <c r="AN72">
        <v>1683</v>
      </c>
      <c r="AO72">
        <v>1727</v>
      </c>
      <c r="AP72">
        <v>1736</v>
      </c>
      <c r="AQ72">
        <v>1737</v>
      </c>
      <c r="AT72">
        <f>(($AO$60-$AN$60)/($AN$61-$AN$60))</f>
        <v>0.5357142857142857</v>
      </c>
      <c r="AU72">
        <f>(($AP$59-$AN$60)/($AN$61-$AN$60))</f>
        <v>0.5</v>
      </c>
      <c r="AV72">
        <f>(($AQ$59-$AN$60)/($AN$61-$AN$60))</f>
        <v>7.1428571428571425E-2</v>
      </c>
      <c r="AW72">
        <f>(($AN$61-$AO$60)/($AO$61-$AO$60))</f>
        <v>0.4642857142857143</v>
      </c>
      <c r="AX72">
        <f>(($AP$60-$AO$60)/($AO$61-$AO$60))</f>
        <v>0.7857142857142857</v>
      </c>
      <c r="AY72">
        <f>(($AQ$60-$AO$60)/($AO$61-$AO$60))</f>
        <v>0.5357142857142857</v>
      </c>
      <c r="AZ72">
        <f>(($AN$61-$AP$59)/($AP$60-$AP$59))</f>
        <v>0.60869565217391308</v>
      </c>
      <c r="BA72">
        <f>(($AO$60-$AP$59)/($AP$60-$AP$59))</f>
        <v>4.3478260869565216E-2</v>
      </c>
      <c r="BB72">
        <f>(($AQ$60-$AP$59)/($AP$60-$AP$59))</f>
        <v>0.69565217391304346</v>
      </c>
      <c r="BC72">
        <f>(($AN$61-$AQ$59)/($AQ$60-$AQ$59))</f>
        <v>0.9285714285714286</v>
      </c>
      <c r="BD72">
        <f>(($AO$60-$AQ$59)/($AQ$60-$AQ$59))</f>
        <v>0.4642857142857143</v>
      </c>
      <c r="BE72">
        <f>(($AP$59-$AQ$59)/($AQ$60-$AQ$59))</f>
        <v>0.42857142857142855</v>
      </c>
      <c r="BG72">
        <v>2</v>
      </c>
      <c r="BH72">
        <v>437</v>
      </c>
      <c r="BI72">
        <f>($BH$81-$BH$78)/200</f>
        <v>0.1</v>
      </c>
      <c r="BQ72">
        <f>1-(($AO$60-$AN$60)/($AN$61-$AN$60))</f>
        <v>0.4642857142857143</v>
      </c>
      <c r="BR72">
        <f>(($AP$59-$AN$60)/($AN$61-$AN$60))</f>
        <v>0.5</v>
      </c>
      <c r="BS72">
        <f>(($AQ$59-$AN$60)/($AN$61-$AN$60))</f>
        <v>7.1428571428571425E-2</v>
      </c>
      <c r="BT72">
        <f>(($AN$61-$AO$60)/($AO$61-$AO$60))</f>
        <v>0.4642857142857143</v>
      </c>
      <c r="BU72">
        <f>1-(($AP$60-$AO$60)/($AO$61-$AO$60))</f>
        <v>0.2142857142857143</v>
      </c>
      <c r="BV72">
        <f>1-(($AQ$60-$AO$60)/($AO$61-$AO$60))</f>
        <v>0.4642857142857143</v>
      </c>
      <c r="BW72">
        <f>1-(($AN$61-$AP$59)/($AP$60-$AP$59))</f>
        <v>0.39130434782608692</v>
      </c>
      <c r="BX72">
        <f>(($AO$60-$AP$59)/($AP$60-$AP$59))</f>
        <v>4.3478260869565216E-2</v>
      </c>
      <c r="BY72">
        <f>1-(($AQ$60-$AP$59)/($AP$60-$AP$59))</f>
        <v>0.30434782608695654</v>
      </c>
      <c r="BZ72">
        <f>1-(($AN$61-$AQ$59)/($AQ$60-$AQ$59))</f>
        <v>7.1428571428571397E-2</v>
      </c>
      <c r="CA72">
        <f>(($AO$60-$AQ$59)/($AQ$60-$AQ$59))</f>
        <v>0.4642857142857143</v>
      </c>
      <c r="CB72">
        <f>(($AP$59-$AQ$59)/($AQ$60-$AQ$59))</f>
        <v>0.42857142857142855</v>
      </c>
    </row>
    <row r="73" spans="1:80" x14ac:dyDescent="0.25">
      <c r="A73">
        <v>72</v>
      </c>
      <c r="D73">
        <v>179.031612</v>
      </c>
      <c r="E73" s="5">
        <v>2</v>
      </c>
      <c r="F73">
        <v>193.44743600000001</v>
      </c>
      <c r="G73" s="4">
        <v>3</v>
      </c>
      <c r="P73">
        <v>2</v>
      </c>
      <c r="Q73" t="str">
        <f t="shared" si="2"/>
        <v>23</v>
      </c>
      <c r="R73">
        <v>3</v>
      </c>
      <c r="X73" t="s">
        <v>289</v>
      </c>
      <c r="Y73" t="s">
        <v>271</v>
      </c>
      <c r="AN73">
        <v>1705</v>
      </c>
      <c r="AO73">
        <v>1746</v>
      </c>
      <c r="AP73">
        <v>1757</v>
      </c>
      <c r="AQ73">
        <v>1757</v>
      </c>
      <c r="AT73">
        <f>(($AO$61-$AN$61)/($AN$62-$AN$61))</f>
        <v>0.68181818181818177</v>
      </c>
      <c r="AU73">
        <f>(($AP$60-$AN$61)/($AN$62-$AN$61))</f>
        <v>0.40909090909090912</v>
      </c>
      <c r="AV73">
        <f>(($AQ$60-$AN$61)/($AN$62-$AN$61))</f>
        <v>9.0909090909090912E-2</v>
      </c>
      <c r="AW73">
        <f>(($AN$62-$AO$61)/($AO$62-$AO$61))</f>
        <v>0.29166666666666669</v>
      </c>
      <c r="AX73">
        <f>(($AP$61-$AO$61)/($AO$62-$AO$61))</f>
        <v>0.625</v>
      </c>
      <c r="AY73">
        <f>(($AQ$61-$AO$61)/($AO$62-$AO$61))</f>
        <v>0.58333333333333337</v>
      </c>
      <c r="AZ73">
        <f>(($AN$62-$AP$60)/($AP$61-$AP$60))</f>
        <v>0.61904761904761907</v>
      </c>
      <c r="BA73">
        <f>(($AO$61-$AP$60)/($AP$61-$AP$60))</f>
        <v>0.2857142857142857</v>
      </c>
      <c r="BB73">
        <f>(($AQ$61-$AP$60)/($AP$61-$AP$60))</f>
        <v>0.95238095238095233</v>
      </c>
      <c r="BC73">
        <f>(($AN$62-$AQ$60)/($AQ$61-$AQ$60))</f>
        <v>0.7407407407407407</v>
      </c>
      <c r="BD73">
        <f>(($AO$61-$AQ$60)/($AQ$61-$AQ$60))</f>
        <v>0.48148148148148145</v>
      </c>
      <c r="BE73">
        <f>(($AP$60-$AQ$60)/($AQ$61-$AQ$60))</f>
        <v>0.25925925925925924</v>
      </c>
      <c r="BG73">
        <v>3</v>
      </c>
      <c r="BH73">
        <v>443</v>
      </c>
      <c r="BI73">
        <f>($BH$82-$BH$79)/200</f>
        <v>0.09</v>
      </c>
      <c r="BQ73">
        <f>1-(($AO$61-$AN$61)/($AN$62-$AN$61))</f>
        <v>0.31818181818181823</v>
      </c>
      <c r="BR73">
        <f>(($AP$60-$AN$61)/($AN$62-$AN$61))</f>
        <v>0.40909090909090912</v>
      </c>
      <c r="BS73">
        <f>(($AQ$60-$AN$61)/($AN$62-$AN$61))</f>
        <v>9.0909090909090912E-2</v>
      </c>
      <c r="BT73">
        <f>(($AN$62-$AO$61)/($AO$62-$AO$61))</f>
        <v>0.29166666666666669</v>
      </c>
      <c r="BU73">
        <f>1-(($AP$61-$AO$61)/($AO$62-$AO$61))</f>
        <v>0.375</v>
      </c>
      <c r="BV73">
        <f>1-(($AQ$61-$AO$61)/($AO$62-$AO$61))</f>
        <v>0.41666666666666663</v>
      </c>
      <c r="BW73">
        <f>1-(($AN$62-$AP$60)/($AP$61-$AP$60))</f>
        <v>0.38095238095238093</v>
      </c>
      <c r="BX73">
        <f>(($AO$61-$AP$60)/($AP$61-$AP$60))</f>
        <v>0.2857142857142857</v>
      </c>
      <c r="BY73">
        <f>1-(($AQ$61-$AP$60)/($AP$61-$AP$60))</f>
        <v>4.7619047619047672E-2</v>
      </c>
      <c r="BZ73">
        <f>1-(($AN$62-$AQ$60)/($AQ$61-$AQ$60))</f>
        <v>0.2592592592592593</v>
      </c>
      <c r="CA73">
        <f>(($AO$61-$AQ$60)/($AQ$61-$AQ$60))</f>
        <v>0.48148148148148145</v>
      </c>
      <c r="CB73">
        <f>(($AP$60-$AQ$60)/($AQ$61-$AQ$60))</f>
        <v>0.25925925925925924</v>
      </c>
    </row>
    <row r="74" spans="1:80" x14ac:dyDescent="0.25">
      <c r="A74">
        <v>73</v>
      </c>
      <c r="D74">
        <v>179.08150000000001</v>
      </c>
      <c r="E74" s="5">
        <v>2</v>
      </c>
      <c r="F74">
        <v>193.46830299999999</v>
      </c>
      <c r="G74" s="4">
        <v>3</v>
      </c>
      <c r="P74">
        <v>2</v>
      </c>
      <c r="Q74" t="str">
        <f t="shared" si="2"/>
        <v>23</v>
      </c>
      <c r="R74">
        <v>4</v>
      </c>
      <c r="X74" t="s">
        <v>289</v>
      </c>
      <c r="Y74" t="s">
        <v>268</v>
      </c>
      <c r="AN74">
        <v>1730</v>
      </c>
      <c r="AO74">
        <v>1766</v>
      </c>
      <c r="AP74">
        <v>1779</v>
      </c>
      <c r="AQ74">
        <v>1780</v>
      </c>
      <c r="AT74">
        <f>(($AO$62-$AN$62)/($AN$63-$AN$62))</f>
        <v>0.70833333333333337</v>
      </c>
      <c r="AU74">
        <f>(($AP$61-$AN$62)/($AN$63-$AN$62))</f>
        <v>0.33333333333333331</v>
      </c>
      <c r="AV74">
        <f>(($AQ$61-$AN$62)/($AN$63-$AN$62))</f>
        <v>0.29166666666666669</v>
      </c>
      <c r="AW74">
        <f>(($AN$63-$AO$62)/($AO$63-$AO$62))</f>
        <v>0.25925925925925924</v>
      </c>
      <c r="AX74">
        <f>(($AP$62-$AO$62)/($AO$63-$AO$62))</f>
        <v>0.51851851851851849</v>
      </c>
      <c r="AY74">
        <f>(($AQ$62-$AO$62)/($AO$63-$AO$62))</f>
        <v>0.51851851851851849</v>
      </c>
      <c r="AZ74">
        <f>(($AN$63-$AP$61)/($AP$62-$AP$61))</f>
        <v>0.69565217391304346</v>
      </c>
      <c r="BA74">
        <f>(($AO$62-$AP$61)/($AP$62-$AP$61))</f>
        <v>0.39130434782608697</v>
      </c>
      <c r="BB74">
        <f>(($AQ$62-$AP$62)/($AP$63-$AP$62))</f>
        <v>0</v>
      </c>
      <c r="BC74">
        <f>(($AN$63-$AQ$61)/($AQ$62-$AQ$61))</f>
        <v>0.70833333333333337</v>
      </c>
      <c r="BD74">
        <f>(($AO$62-$AQ$61)/($AQ$62-$AQ$61))</f>
        <v>0.41666666666666669</v>
      </c>
      <c r="BE74">
        <f>(($AP$61-$AQ$61)/($AQ$62-$AQ$61))</f>
        <v>4.1666666666666664E-2</v>
      </c>
      <c r="BG74">
        <v>4</v>
      </c>
      <c r="BH74">
        <v>446</v>
      </c>
      <c r="BI74">
        <f>($BH$83-$BH$80)/200</f>
        <v>8.5000000000000006E-2</v>
      </c>
      <c r="BQ74">
        <f>1-(($AO$62-$AN$62)/($AN$63-$AN$62))</f>
        <v>0.29166666666666663</v>
      </c>
      <c r="BR74">
        <f>(($AP$61-$AN$62)/($AN$63-$AN$62))</f>
        <v>0.33333333333333331</v>
      </c>
      <c r="BS74">
        <f>(($AQ$61-$AN$62)/($AN$63-$AN$62))</f>
        <v>0.29166666666666669</v>
      </c>
      <c r="BT74">
        <f>(($AN$63-$AO$62)/($AO$63-$AO$62))</f>
        <v>0.25925925925925924</v>
      </c>
      <c r="BU74">
        <f>1-(($AP$62-$AO$62)/($AO$63-$AO$62))</f>
        <v>0.48148148148148151</v>
      </c>
      <c r="BV74">
        <f>1-(($AQ$62-$AO$62)/($AO$63-$AO$62))</f>
        <v>0.48148148148148151</v>
      </c>
      <c r="BW74">
        <f>1-(($AN$63-$AP$61)/($AP$62-$AP$61))</f>
        <v>0.30434782608695654</v>
      </c>
      <c r="BX74">
        <f>(($AO$62-$AP$61)/($AP$62-$AP$61))</f>
        <v>0.39130434782608697</v>
      </c>
      <c r="BY74">
        <f>(($AQ$62-$AP$62)/($AP$63-$AP$62))</f>
        <v>0</v>
      </c>
      <c r="BZ74">
        <f>1-(($AN$63-$AQ$61)/($AQ$62-$AQ$61))</f>
        <v>0.29166666666666663</v>
      </c>
      <c r="CA74">
        <f>(($AO$62-$AQ$61)/($AQ$62-$AQ$61))</f>
        <v>0.41666666666666669</v>
      </c>
      <c r="CB74">
        <f>(($AP$61-$AQ$61)/($AQ$62-$AQ$61))</f>
        <v>4.1666666666666664E-2</v>
      </c>
    </row>
    <row r="75" spans="1:80" x14ac:dyDescent="0.25">
      <c r="A75">
        <v>74</v>
      </c>
      <c r="D75">
        <v>179.05640299999999</v>
      </c>
      <c r="E75" s="5">
        <v>2</v>
      </c>
      <c r="F75">
        <v>193.42687899999999</v>
      </c>
      <c r="G75" s="4">
        <v>3</v>
      </c>
      <c r="P75">
        <v>2</v>
      </c>
      <c r="Q75" t="str">
        <f t="shared" si="2"/>
        <v>23</v>
      </c>
      <c r="R75">
        <v>1</v>
      </c>
      <c r="X75" t="s">
        <v>289</v>
      </c>
      <c r="Y75" t="s">
        <v>269</v>
      </c>
      <c r="AN75">
        <v>1749</v>
      </c>
      <c r="AO75">
        <v>1786</v>
      </c>
      <c r="AP75">
        <v>1802</v>
      </c>
      <c r="AQ75">
        <v>1802</v>
      </c>
      <c r="AT75">
        <f>(($AO$63-$AN$63)/($AN$64-$AN$63))</f>
        <v>0.83333333333333337</v>
      </c>
      <c r="AU75">
        <f>(($AP$62-$AN$63)/($AN$64-$AN$63))</f>
        <v>0.29166666666666669</v>
      </c>
      <c r="AV75">
        <f>(($AQ$62-$AN$63)/($AN$64-$AN$63))</f>
        <v>0.29166666666666669</v>
      </c>
      <c r="AW75">
        <f>(($AN$64-$AO$63)/($AO$64-$AO$63))</f>
        <v>0.17391304347826086</v>
      </c>
      <c r="AX75">
        <f>(($AP$63-$AO$63)/($AO$64-$AO$63))</f>
        <v>0.47826086956521741</v>
      </c>
      <c r="AY75">
        <f>(($AQ$63-$AO$63)/($AO$64-$AO$63))</f>
        <v>0.47826086956521741</v>
      </c>
      <c r="AZ75">
        <f>(($AN$64-$AP$62)/($AP$63-$AP$62))</f>
        <v>0.70833333333333337</v>
      </c>
      <c r="BA75">
        <f>(($AO$63-$AP$62)/($AP$63-$AP$62))</f>
        <v>0.54166666666666663</v>
      </c>
      <c r="BB75">
        <f>(($AQ$63-$AP$63)/($AP$64-$AP$63))</f>
        <v>0</v>
      </c>
      <c r="BC75">
        <f>(($AN$64-$AQ$62)/($AQ$63-$AQ$62))</f>
        <v>0.70833333333333337</v>
      </c>
      <c r="BD75">
        <f>(($AO$63-$AQ$62)/($AQ$63-$AQ$62))</f>
        <v>0.54166666666666663</v>
      </c>
      <c r="BE75">
        <f>(($AP$62-$AQ$62)/($AQ$63-$AQ$62))</f>
        <v>0</v>
      </c>
      <c r="BG75">
        <v>1</v>
      </c>
      <c r="BH75">
        <v>453</v>
      </c>
      <c r="BI75">
        <f>($BH$84-$BH$81)/200</f>
        <v>8.5000000000000006E-2</v>
      </c>
      <c r="BQ75">
        <f>1-(($AO$63-$AN$63)/($AN$64-$AN$63))</f>
        <v>0.16666666666666663</v>
      </c>
      <c r="BR75">
        <f>(($AP$62-$AN$63)/($AN$64-$AN$63))</f>
        <v>0.29166666666666669</v>
      </c>
      <c r="BS75">
        <f>(($AQ$62-$AN$63)/($AN$64-$AN$63))</f>
        <v>0.29166666666666669</v>
      </c>
      <c r="BT75">
        <f>(($AN$64-$AO$63)/($AO$64-$AO$63))</f>
        <v>0.17391304347826086</v>
      </c>
      <c r="BU75">
        <f>(($AP$63-$AO$63)/($AO$64-$AO$63))</f>
        <v>0.47826086956521741</v>
      </c>
      <c r="BV75">
        <f>(($AQ$63-$AO$63)/($AO$64-$AO$63))</f>
        <v>0.47826086956521741</v>
      </c>
      <c r="BW75">
        <f>1-(($AN$64-$AP$62)/($AP$63-$AP$62))</f>
        <v>0.29166666666666663</v>
      </c>
      <c r="BX75">
        <f>1-(($AO$63-$AP$62)/($AP$63-$AP$62))</f>
        <v>0.45833333333333337</v>
      </c>
      <c r="BY75">
        <f>(($AQ$63-$AP$63)/($AP$64-$AP$63))</f>
        <v>0</v>
      </c>
      <c r="BZ75">
        <f>1-(($AN$64-$AQ$62)/($AQ$63-$AQ$62))</f>
        <v>0.29166666666666663</v>
      </c>
      <c r="CA75">
        <f>1-(($AO$63-$AQ$62)/($AQ$63-$AQ$62))</f>
        <v>0.45833333333333337</v>
      </c>
      <c r="CB75">
        <f>(($AP$62-$AQ$62)/($AQ$63-$AQ$62))</f>
        <v>0</v>
      </c>
    </row>
    <row r="76" spans="1:80" x14ac:dyDescent="0.25">
      <c r="A76">
        <v>75</v>
      </c>
      <c r="D76">
        <v>179.063953</v>
      </c>
      <c r="E76" s="5">
        <v>2</v>
      </c>
      <c r="P76">
        <v>1</v>
      </c>
      <c r="Q76" t="str">
        <f t="shared" si="2"/>
        <v>2</v>
      </c>
      <c r="R76">
        <v>2</v>
      </c>
      <c r="X76" t="s">
        <v>289</v>
      </c>
      <c r="Y76" t="s">
        <v>270</v>
      </c>
      <c r="AB76" t="s">
        <v>289</v>
      </c>
      <c r="AC76" t="str">
        <f>CONCATENATE($R76,$R77,$R78,$R79)</f>
        <v>2341</v>
      </c>
      <c r="AN76">
        <v>1770</v>
      </c>
      <c r="AO76">
        <v>1817</v>
      </c>
      <c r="AP76">
        <v>1819</v>
      </c>
      <c r="AQ76">
        <v>1830</v>
      </c>
      <c r="AT76">
        <f>(($AO$64-$AN$64)/($AN$65-$AN$64))</f>
        <v>0.82608695652173914</v>
      </c>
      <c r="AU76">
        <f>(($AP$63-$AN$64)/($AN$65-$AN$64))</f>
        <v>0.30434782608695654</v>
      </c>
      <c r="AV76">
        <f>(($AQ$63-$AN$64)/($AN$65-$AN$64))</f>
        <v>0.30434782608695654</v>
      </c>
      <c r="AW76">
        <f>(($AN$65-$AO$64)/($AO$65-$AO$64))</f>
        <v>0.19047619047619047</v>
      </c>
      <c r="AX76">
        <f>(($AP$64-$AO$64)/($AO$65-$AO$64))</f>
        <v>0.5714285714285714</v>
      </c>
      <c r="AY76">
        <f>(($AQ$64-$AO$64)/($AO$65-$AO$64))</f>
        <v>0.5714285714285714</v>
      </c>
      <c r="AZ76">
        <f>(($AN$65-$AP$63)/($AP$64-$AP$63))</f>
        <v>0.66666666666666663</v>
      </c>
      <c r="BA76">
        <f>(($AO$64-$AP$63)/($AP$64-$AP$63))</f>
        <v>0.5</v>
      </c>
      <c r="BB76">
        <f>(($AQ$64-$AP$64)/($AP$65-$AP$64))</f>
        <v>0</v>
      </c>
      <c r="BC76">
        <f>(($AN$65-$AQ$63)/($AQ$64-$AQ$63))</f>
        <v>0.66666666666666663</v>
      </c>
      <c r="BD76">
        <f>(($AO$64-$AQ$63)/($AQ$64-$AQ$63))</f>
        <v>0.5</v>
      </c>
      <c r="BE76">
        <f>(($AP$63-$AQ$63)/($AQ$64-$AQ$63))</f>
        <v>0</v>
      </c>
      <c r="BG76">
        <v>2</v>
      </c>
      <c r="BH76">
        <v>460</v>
      </c>
      <c r="BI76">
        <f>($BH$85-$BH$82)/200</f>
        <v>0.11</v>
      </c>
      <c r="BQ76">
        <f>1-(($AO$64-$AN$64)/($AN$65-$AN$64))</f>
        <v>0.17391304347826086</v>
      </c>
      <c r="BR76">
        <f>(($AP$63-$AN$64)/($AN$65-$AN$64))</f>
        <v>0.30434782608695654</v>
      </c>
      <c r="BS76">
        <f>(($AQ$63-$AN$64)/($AN$65-$AN$64))</f>
        <v>0.30434782608695654</v>
      </c>
      <c r="BT76">
        <f>(($AN$65-$AO$64)/($AO$65-$AO$64))</f>
        <v>0.19047619047619047</v>
      </c>
      <c r="BU76">
        <f>1-(($AP$64-$AO$64)/($AO$65-$AO$64))</f>
        <v>0.4285714285714286</v>
      </c>
      <c r="BV76">
        <f>1-(($AQ$64-$AO$64)/($AO$65-$AO$64))</f>
        <v>0.4285714285714286</v>
      </c>
      <c r="BW76">
        <f>1-(($AN$65-$AP$63)/($AP$64-$AP$63))</f>
        <v>0.33333333333333337</v>
      </c>
      <c r="BX76">
        <f>(($AO$64-$AP$63)/($AP$64-$AP$63))</f>
        <v>0.5</v>
      </c>
      <c r="BY76">
        <f>(($AQ$64-$AP$64)/($AP$65-$AP$64))</f>
        <v>0</v>
      </c>
      <c r="BZ76">
        <f>1-(($AN$65-$AQ$63)/($AQ$64-$AQ$63))</f>
        <v>0.33333333333333337</v>
      </c>
      <c r="CA76">
        <f>(($AO$64-$AQ$63)/($AQ$64-$AQ$63))</f>
        <v>0.5</v>
      </c>
      <c r="CB76">
        <f>(($AP$63-$AQ$63)/($AQ$64-$AQ$63))</f>
        <v>0</v>
      </c>
    </row>
    <row r="77" spans="1:80" x14ac:dyDescent="0.25">
      <c r="A77">
        <v>76</v>
      </c>
      <c r="D77">
        <v>179.04013</v>
      </c>
      <c r="E77" s="5">
        <v>2</v>
      </c>
      <c r="P77">
        <v>1</v>
      </c>
      <c r="Q77" t="str">
        <f t="shared" si="2"/>
        <v>2</v>
      </c>
      <c r="R77">
        <v>3</v>
      </c>
      <c r="X77" t="s">
        <v>286</v>
      </c>
      <c r="Y77" t="s">
        <v>261</v>
      </c>
      <c r="AN77">
        <v>1791</v>
      </c>
      <c r="AO77">
        <v>1840</v>
      </c>
      <c r="AP77">
        <v>1844</v>
      </c>
      <c r="AQ77">
        <v>1847</v>
      </c>
      <c r="AT77">
        <f>(($AO$65-$AN$65)/($AN$66-$AN$65))</f>
        <v>0.80952380952380953</v>
      </c>
      <c r="AU77">
        <f>(($AP$64-$AN$65)/($AN$66-$AN$65))</f>
        <v>0.38095238095238093</v>
      </c>
      <c r="AV77">
        <f>(($AQ$64-$AN$65)/($AN$66-$AN$65))</f>
        <v>0.38095238095238093</v>
      </c>
      <c r="AW77">
        <f>(($AN$66-$AO$65)/($AO$66-$AO$65))</f>
        <v>0.2</v>
      </c>
      <c r="AX77">
        <f>(($AP$65-$AO$65)/($AO$66-$AO$65))</f>
        <v>0.65</v>
      </c>
      <c r="AY77">
        <f>(($AQ$65-$AO$65)/($AO$66-$AO$65))</f>
        <v>0.65</v>
      </c>
      <c r="AZ77">
        <f>(($AN$66-$AP$64)/($AP$65-$AP$64))</f>
        <v>0.59090909090909094</v>
      </c>
      <c r="BA77">
        <f>(($AO$65-$AP$64)/($AP$65-$AP$64))</f>
        <v>0.40909090909090912</v>
      </c>
      <c r="BB77">
        <f>(($AQ$65-$AP$65)/($AP$66-$AP$65))</f>
        <v>0</v>
      </c>
      <c r="BC77">
        <f>(($AN$66-$AQ$64)/($AQ$65-$AQ$64))</f>
        <v>0.59090909090909094</v>
      </c>
      <c r="BD77">
        <f>(($AO$65-$AQ$64)/($AQ$65-$AQ$64))</f>
        <v>0.40909090909090912</v>
      </c>
      <c r="BE77">
        <f>(($AP$64-$AQ$64)/($AQ$65-$AQ$64))</f>
        <v>0</v>
      </c>
      <c r="BG77">
        <v>3</v>
      </c>
      <c r="BH77">
        <v>468</v>
      </c>
      <c r="BI77">
        <f>($BH$91-$BH$88)/200</f>
        <v>0.09</v>
      </c>
      <c r="BQ77">
        <f>1-(($AO$65-$AN$65)/($AN$66-$AN$65))</f>
        <v>0.19047619047619047</v>
      </c>
      <c r="BR77">
        <f>(($AP$64-$AN$65)/($AN$66-$AN$65))</f>
        <v>0.38095238095238093</v>
      </c>
      <c r="BS77">
        <f>(($AQ$64-$AN$65)/($AN$66-$AN$65))</f>
        <v>0.38095238095238093</v>
      </c>
      <c r="BT77">
        <f>(($AN$66-$AO$65)/($AO$66-$AO$65))</f>
        <v>0.2</v>
      </c>
      <c r="BU77">
        <f>1-(($AP$65-$AO$65)/($AO$66-$AO$65))</f>
        <v>0.35</v>
      </c>
      <c r="BV77">
        <f>1-(($AQ$65-$AO$65)/($AO$66-$AO$65))</f>
        <v>0.35</v>
      </c>
      <c r="BW77">
        <f>1-(($AN$66-$AP$64)/($AP$65-$AP$64))</f>
        <v>0.40909090909090906</v>
      </c>
      <c r="BX77">
        <f>(($AO$65-$AP$64)/($AP$65-$AP$64))</f>
        <v>0.40909090909090912</v>
      </c>
      <c r="BY77">
        <f>(($AQ$65-$AP$65)/($AP$66-$AP$65))</f>
        <v>0</v>
      </c>
      <c r="BZ77">
        <f>1-(($AN$66-$AQ$64)/($AQ$65-$AQ$64))</f>
        <v>0.40909090909090906</v>
      </c>
      <c r="CA77">
        <f>(($AO$65-$AQ$64)/($AQ$65-$AQ$64))</f>
        <v>0.40909090909090912</v>
      </c>
      <c r="CB77">
        <f>(($AP$64-$AQ$64)/($AQ$65-$AQ$64))</f>
        <v>0</v>
      </c>
    </row>
    <row r="78" spans="1:80" x14ac:dyDescent="0.25">
      <c r="A78">
        <v>77</v>
      </c>
      <c r="D78">
        <v>179.008453</v>
      </c>
      <c r="E78" s="5">
        <v>2</v>
      </c>
      <c r="P78">
        <v>1</v>
      </c>
      <c r="Q78" t="str">
        <f t="shared" si="2"/>
        <v>2</v>
      </c>
      <c r="R78">
        <v>4</v>
      </c>
      <c r="X78" t="s">
        <v>288</v>
      </c>
      <c r="Y78" t="s">
        <v>272</v>
      </c>
      <c r="AN78">
        <v>1833</v>
      </c>
      <c r="AO78">
        <v>1862</v>
      </c>
      <c r="AP78">
        <v>1869</v>
      </c>
      <c r="AQ78">
        <v>1868</v>
      </c>
      <c r="AT78">
        <f>(($AO$66-$AN$66)/($AN$67-$AN$66))</f>
        <v>0.69565217391304346</v>
      </c>
      <c r="AU78">
        <f>(($AP$65-$AN$66)/($AN$67-$AN$66))</f>
        <v>0.39130434782608697</v>
      </c>
      <c r="AV78">
        <f>(($AQ$65-$AN$66)/($AN$67-$AN$66))</f>
        <v>0.39130434782608697</v>
      </c>
      <c r="AW78">
        <f>(($AN$67-$AO$66)/($AO$67-$AO$66))</f>
        <v>0.30434782608695654</v>
      </c>
      <c r="AX78">
        <f>(($AP$66-$AO$66)/($AO$67-$AO$66))</f>
        <v>0.78260869565217395</v>
      </c>
      <c r="AY78">
        <f>(($AQ$66-$AO$66)/($AO$67-$AO$66))</f>
        <v>0.78260869565217395</v>
      </c>
      <c r="AZ78">
        <f>(($AN$67-$AP$65)/($AP$66-$AP$65))</f>
        <v>0.56000000000000005</v>
      </c>
      <c r="BA78">
        <f>(($AO$66-$AP$65)/($AP$66-$AP$65))</f>
        <v>0.28000000000000003</v>
      </c>
      <c r="BC78">
        <f>(($AN$67-$AQ$65)/($AQ$66-$AQ$65))</f>
        <v>0.56000000000000005</v>
      </c>
      <c r="BD78">
        <f>(($AO$66-$AQ$65)/($AQ$66-$AQ$65))</f>
        <v>0.28000000000000003</v>
      </c>
      <c r="BE78">
        <f>(($AP$65-$AQ$65)/($AQ$66-$AQ$65))</f>
        <v>0</v>
      </c>
      <c r="BG78">
        <v>4</v>
      </c>
      <c r="BH78">
        <v>471</v>
      </c>
      <c r="BI78">
        <f>($BH$92-$BH$89)/200</f>
        <v>0.14499999999999999</v>
      </c>
      <c r="BQ78">
        <f>1-(($AO$66-$AN$66)/($AN$67-$AN$66))</f>
        <v>0.30434782608695654</v>
      </c>
      <c r="BR78">
        <f>(($AP$65-$AN$66)/($AN$67-$AN$66))</f>
        <v>0.39130434782608697</v>
      </c>
      <c r="BS78">
        <f>(($AQ$65-$AN$66)/($AN$67-$AN$66))</f>
        <v>0.39130434782608697</v>
      </c>
      <c r="BT78">
        <f>(($AN$67-$AO$66)/($AO$67-$AO$66))</f>
        <v>0.30434782608695654</v>
      </c>
      <c r="BU78">
        <f>1-(($AP$66-$AO$66)/($AO$67-$AO$66))</f>
        <v>0.21739130434782605</v>
      </c>
      <c r="BV78">
        <f>1-(($AQ$66-$AO$66)/($AO$67-$AO$66))</f>
        <v>0.21739130434782605</v>
      </c>
      <c r="BW78">
        <f>1-(($AN$67-$AP$65)/($AP$66-$AP$65))</f>
        <v>0.43999999999999995</v>
      </c>
      <c r="BX78">
        <f>(($AO$66-$AP$65)/($AP$66-$AP$65))</f>
        <v>0.28000000000000003</v>
      </c>
      <c r="BZ78">
        <f>1-(($AN$67-$AQ$65)/($AQ$66-$AQ$65))</f>
        <v>0.43999999999999995</v>
      </c>
      <c r="CA78">
        <f>(($AO$66-$AQ$65)/($AQ$66-$AQ$65))</f>
        <v>0.28000000000000003</v>
      </c>
      <c r="CB78">
        <f>(($AP$65-$AQ$65)/($AQ$66-$AQ$65))</f>
        <v>0</v>
      </c>
    </row>
    <row r="79" spans="1:80" x14ac:dyDescent="0.25">
      <c r="A79">
        <v>78</v>
      </c>
      <c r="D79">
        <v>178.953262</v>
      </c>
      <c r="E79" s="5">
        <v>2</v>
      </c>
      <c r="P79">
        <v>1</v>
      </c>
      <c r="Q79" t="str">
        <f t="shared" si="2"/>
        <v>2</v>
      </c>
      <c r="R79">
        <v>1</v>
      </c>
      <c r="X79" t="s">
        <v>287</v>
      </c>
      <c r="Y79" t="s">
        <v>265</v>
      </c>
      <c r="AN79">
        <v>1860</v>
      </c>
      <c r="AO79">
        <v>1881</v>
      </c>
      <c r="AP79">
        <v>1890</v>
      </c>
      <c r="AQ79">
        <v>1890</v>
      </c>
      <c r="AT79">
        <f>(($AO$67-$AN$67)/($AN$68-$AN$67))</f>
        <v>0.72727272727272729</v>
      </c>
      <c r="AU79">
        <f>(($AP$66-$AN$67)/($AN$68-$AN$67))</f>
        <v>0.5</v>
      </c>
      <c r="AV79">
        <f>(($AQ$66-$AN$67)/($AN$68-$AN$67))</f>
        <v>0.5</v>
      </c>
      <c r="BG79">
        <v>1</v>
      </c>
      <c r="BH79">
        <v>477</v>
      </c>
      <c r="BI79">
        <f>($BH$93-$BH$90)/200</f>
        <v>7.0000000000000007E-2</v>
      </c>
      <c r="BQ79">
        <f>1-(($AO$67-$AN$67)/($AN$68-$AN$67))</f>
        <v>0.27272727272727271</v>
      </c>
      <c r="BR79">
        <f>(($AP$66-$AN$67)/($AN$68-$AN$67))</f>
        <v>0.5</v>
      </c>
      <c r="BS79">
        <f>(($AQ$66-$AN$67)/($AN$68-$AN$67))</f>
        <v>0.5</v>
      </c>
    </row>
    <row r="80" spans="1:80" x14ac:dyDescent="0.25">
      <c r="A80">
        <v>79</v>
      </c>
      <c r="B80">
        <v>170.535066</v>
      </c>
      <c r="C80" s="2">
        <v>1</v>
      </c>
      <c r="D80">
        <v>179.07854</v>
      </c>
      <c r="E80" s="5">
        <v>2</v>
      </c>
      <c r="P80">
        <v>2</v>
      </c>
      <c r="Q80" t="str">
        <f t="shared" si="2"/>
        <v>12</v>
      </c>
      <c r="R80">
        <v>2</v>
      </c>
      <c r="X80" t="s">
        <v>287</v>
      </c>
      <c r="Y80" t="s">
        <v>266</v>
      </c>
      <c r="AB80" t="s">
        <v>289</v>
      </c>
      <c r="AC80" t="str">
        <f>CONCATENATE($R80,$R81,$R82,$R83)</f>
        <v>2341</v>
      </c>
      <c r="AN80">
        <v>1880</v>
      </c>
      <c r="AO80">
        <v>1901</v>
      </c>
      <c r="AP80">
        <v>1911</v>
      </c>
      <c r="AQ80">
        <v>1911</v>
      </c>
      <c r="BG80">
        <v>2</v>
      </c>
      <c r="BH80">
        <v>484</v>
      </c>
      <c r="BI80">
        <f>($BH$94-$BH$91)/200</f>
        <v>0.13500000000000001</v>
      </c>
    </row>
    <row r="81" spans="1:80" x14ac:dyDescent="0.25">
      <c r="A81">
        <v>80</v>
      </c>
      <c r="B81">
        <v>170.423406</v>
      </c>
      <c r="C81" s="2">
        <v>1</v>
      </c>
      <c r="P81">
        <v>1</v>
      </c>
      <c r="Q81" t="str">
        <f t="shared" si="2"/>
        <v>1</v>
      </c>
      <c r="R81">
        <v>3</v>
      </c>
      <c r="X81" t="s">
        <v>287</v>
      </c>
      <c r="Y81" t="s">
        <v>263</v>
      </c>
      <c r="AN81">
        <v>1904</v>
      </c>
      <c r="AO81">
        <v>1925</v>
      </c>
      <c r="AP81">
        <v>1935</v>
      </c>
      <c r="AQ81">
        <v>1936</v>
      </c>
      <c r="BG81">
        <v>3</v>
      </c>
      <c r="BH81">
        <v>491</v>
      </c>
      <c r="BI81">
        <f>($BH$95-$BH$92)/200</f>
        <v>7.4999999999999997E-2</v>
      </c>
    </row>
    <row r="82" spans="1:80" x14ac:dyDescent="0.25">
      <c r="A82">
        <v>81</v>
      </c>
      <c r="B82">
        <v>170.47977</v>
      </c>
      <c r="C82" s="2">
        <v>1</v>
      </c>
      <c r="P82">
        <v>1</v>
      </c>
      <c r="Q82" t="str">
        <f t="shared" si="2"/>
        <v>1</v>
      </c>
      <c r="R82">
        <v>4</v>
      </c>
      <c r="X82" t="s">
        <v>287</v>
      </c>
      <c r="Y82" t="s">
        <v>264</v>
      </c>
      <c r="AN82">
        <v>1928</v>
      </c>
      <c r="AO82">
        <v>1945</v>
      </c>
      <c r="AP82">
        <v>1958</v>
      </c>
      <c r="AQ82">
        <v>1958</v>
      </c>
      <c r="AT82">
        <f>(($AO$68-$AN$69)/($AN$70-$AN$69))</f>
        <v>0.55172413793103448</v>
      </c>
      <c r="AU82">
        <f>(($AP$67-$AN$69)/($AN$70-$AN$69))</f>
        <v>0.31034482758620691</v>
      </c>
      <c r="AV82">
        <f>(($AQ$67-$AN$69)/($AN$70-$AN$69))</f>
        <v>0.10344827586206896</v>
      </c>
      <c r="AW82">
        <f>(($AN$70-$AO$68)/($AO$69-$AO$68))</f>
        <v>0.44827586206896552</v>
      </c>
      <c r="AX82">
        <f>(($AP$68-$AO$68)/($AO$69-$AO$68))</f>
        <v>0.75862068965517238</v>
      </c>
      <c r="AY82">
        <f>(($AQ$68-$AO$68)/($AO$69-$AO$68))</f>
        <v>0.51724137931034486</v>
      </c>
      <c r="AZ82">
        <f>(($AN$70-$AP$67)/($AP$68-$AP$67))</f>
        <v>0.68965517241379315</v>
      </c>
      <c r="BA82">
        <f>(($AO$68-$AP$67)/($AP$68-$AP$67))</f>
        <v>0.2413793103448276</v>
      </c>
      <c r="BB82">
        <f>(($AQ$68-$AP$67)/($AP$68-$AP$67))</f>
        <v>0.75862068965517238</v>
      </c>
      <c r="BC82">
        <f>(($AN$70-$AQ$67)/($AQ$68-$AQ$67))</f>
        <v>0.9285714285714286</v>
      </c>
      <c r="BD82">
        <f>(($AO$68-$AQ$67)/($AQ$68-$AQ$67))</f>
        <v>0.4642857142857143</v>
      </c>
      <c r="BE82">
        <f>(($AP$67-$AQ$67)/($AQ$68-$AQ$67))</f>
        <v>0.21428571428571427</v>
      </c>
      <c r="BG82">
        <v>4</v>
      </c>
      <c r="BH82">
        <v>495</v>
      </c>
      <c r="BI82">
        <f>($BH$96-$BH$93)/200</f>
        <v>0.13500000000000001</v>
      </c>
      <c r="BQ82">
        <f>1-(($AO$68-$AN$69)/($AN$70-$AN$69))</f>
        <v>0.44827586206896552</v>
      </c>
      <c r="BR82">
        <f>(($AP$67-$AN$69)/($AN$70-$AN$69))</f>
        <v>0.31034482758620691</v>
      </c>
      <c r="BS82">
        <f>(($AQ$67-$AN$69)/($AN$70-$AN$69))</f>
        <v>0.10344827586206896</v>
      </c>
      <c r="BT82">
        <f>(($AN$70-$AO$68)/($AO$69-$AO$68))</f>
        <v>0.44827586206896552</v>
      </c>
      <c r="BU82">
        <f>1-(($AP$68-$AO$68)/($AO$69-$AO$68))</f>
        <v>0.24137931034482762</v>
      </c>
      <c r="BV82">
        <f>1-(($AQ$68-$AO$68)/($AO$69-$AO$68))</f>
        <v>0.48275862068965514</v>
      </c>
      <c r="BW82">
        <f>1-(($AN$70-$AP$67)/($AP$68-$AP$67))</f>
        <v>0.31034482758620685</v>
      </c>
      <c r="BX82">
        <f>(($AO$68-$AP$67)/($AP$68-$AP$67))</f>
        <v>0.2413793103448276</v>
      </c>
      <c r="BY82">
        <f>1-(($AQ$68-$AP$67)/($AP$68-$AP$67))</f>
        <v>0.24137931034482762</v>
      </c>
      <c r="BZ82">
        <f>1-(($AN$70-$AQ$67)/($AQ$68-$AQ$67))</f>
        <v>7.1428571428571397E-2</v>
      </c>
      <c r="CA82">
        <f>(($AO$68-$AQ$67)/($AQ$68-$AQ$67))</f>
        <v>0.4642857142857143</v>
      </c>
      <c r="CB82">
        <f>(($AP$67-$AQ$67)/($AQ$68-$AQ$67))</f>
        <v>0.21428571428571427</v>
      </c>
    </row>
    <row r="83" spans="1:80" x14ac:dyDescent="0.25">
      <c r="A83">
        <v>82</v>
      </c>
      <c r="B83">
        <v>170.490993</v>
      </c>
      <c r="C83" s="2">
        <v>1</v>
      </c>
      <c r="P83">
        <v>1</v>
      </c>
      <c r="Q83" t="str">
        <f t="shared" si="2"/>
        <v>1</v>
      </c>
      <c r="R83">
        <v>1</v>
      </c>
      <c r="X83" t="s">
        <v>287</v>
      </c>
      <c r="Y83" t="s">
        <v>265</v>
      </c>
      <c r="AN83">
        <v>1950</v>
      </c>
      <c r="AO83">
        <v>1969</v>
      </c>
      <c r="AP83">
        <v>1983</v>
      </c>
      <c r="AQ83">
        <v>1983</v>
      </c>
      <c r="AT83">
        <f>(($AO$69-$AN$70)/($AN$71-$AN$70))</f>
        <v>0.59259259259259256</v>
      </c>
      <c r="AU83">
        <f>(($AP$68-$AN$70)/($AN$71-$AN$70))</f>
        <v>0.33333333333333331</v>
      </c>
      <c r="AV83">
        <f>(($AQ$68-$AN$70)/($AN$71-$AN$70))</f>
        <v>7.407407407407407E-2</v>
      </c>
      <c r="AW83">
        <f>(($AN$71-$AO$69)/($AO$70-$AO$69))</f>
        <v>0.33333333333333331</v>
      </c>
      <c r="AX83">
        <f>(($AP$69-$AO$69)/($AO$70-$AO$69))</f>
        <v>0.54545454545454541</v>
      </c>
      <c r="AY83">
        <f>(($AQ$69-$AO$69)/($AO$70-$AO$69))</f>
        <v>0.45454545454545453</v>
      </c>
      <c r="AZ83">
        <f>(($AN$71-$AP$68)/($AP$69-$AP$68))</f>
        <v>0.72</v>
      </c>
      <c r="BA83">
        <f>(($AO$69-$AP$68)/($AP$69-$AP$68))</f>
        <v>0.28000000000000003</v>
      </c>
      <c r="BB83">
        <f>(($AQ$69-$AP$68)/($AP$69-$AP$68))</f>
        <v>0.88</v>
      </c>
      <c r="BC83">
        <f>(($AN$71-$AQ$68)/($AQ$69-$AQ$68))</f>
        <v>0.86206896551724133</v>
      </c>
      <c r="BD83">
        <f>(($AO$69-$AQ$68)/($AQ$69-$AQ$68))</f>
        <v>0.48275862068965519</v>
      </c>
      <c r="BE83">
        <f>(($AP$68-$AQ$68)/($AQ$69-$AQ$68))</f>
        <v>0.2413793103448276</v>
      </c>
      <c r="BG83">
        <v>1</v>
      </c>
      <c r="BH83">
        <v>501</v>
      </c>
      <c r="BI83">
        <f>($BH$97-$BH$94)/200</f>
        <v>7.0000000000000007E-2</v>
      </c>
      <c r="BQ83">
        <f>1-(($AO$69-$AN$70)/($AN$71-$AN$70))</f>
        <v>0.40740740740740744</v>
      </c>
      <c r="BR83">
        <f>(($AP$68-$AN$70)/($AN$71-$AN$70))</f>
        <v>0.33333333333333331</v>
      </c>
      <c r="BS83">
        <f>(($AQ$68-$AN$70)/($AN$71-$AN$70))</f>
        <v>7.407407407407407E-2</v>
      </c>
      <c r="BT83">
        <f>(($AN$71-$AO$69)/($AO$70-$AO$69))</f>
        <v>0.33333333333333331</v>
      </c>
      <c r="BU83">
        <f>1-(($AP$69-$AO$69)/($AO$70-$AO$69))</f>
        <v>0.45454545454545459</v>
      </c>
      <c r="BV83">
        <f>(($AQ$69-$AO$69)/($AO$70-$AO$69))</f>
        <v>0.45454545454545453</v>
      </c>
      <c r="BW83">
        <f>1-(($AN$71-$AP$68)/($AP$69-$AP$68))</f>
        <v>0.28000000000000003</v>
      </c>
      <c r="BX83">
        <f>(($AO$69-$AP$68)/($AP$69-$AP$68))</f>
        <v>0.28000000000000003</v>
      </c>
      <c r="BY83">
        <f>1-(($AQ$69-$AP$68)/($AP$69-$AP$68))</f>
        <v>0.12</v>
      </c>
      <c r="BZ83">
        <f>1-(($AN$71-$AQ$68)/($AQ$69-$AQ$68))</f>
        <v>0.13793103448275867</v>
      </c>
      <c r="CA83">
        <f>(($AO$69-$AQ$68)/($AQ$69-$AQ$68))</f>
        <v>0.48275862068965519</v>
      </c>
      <c r="CB83">
        <f>(($AP$68-$AQ$68)/($AQ$69-$AQ$68))</f>
        <v>0.2413793103448276</v>
      </c>
    </row>
    <row r="84" spans="1:80" x14ac:dyDescent="0.25">
      <c r="A84">
        <v>83</v>
      </c>
      <c r="B84">
        <v>170.51522199999999</v>
      </c>
      <c r="C84" s="2">
        <v>1</v>
      </c>
      <c r="P84">
        <v>1</v>
      </c>
      <c r="Q84" t="str">
        <f t="shared" si="2"/>
        <v>1</v>
      </c>
      <c r="R84">
        <v>2</v>
      </c>
      <c r="X84" t="s">
        <v>288</v>
      </c>
      <c r="Y84" t="s">
        <v>267</v>
      </c>
      <c r="AN84">
        <v>1975</v>
      </c>
      <c r="AO84">
        <v>1990</v>
      </c>
      <c r="AP84">
        <v>2007</v>
      </c>
      <c r="AQ84">
        <v>2006</v>
      </c>
      <c r="AT84">
        <f>(($AO$70-$AN$71)/($AN$72-$AN$71))</f>
        <v>0.75862068965517238</v>
      </c>
      <c r="AU84">
        <f>(($AP$69-$AN$71)/($AN$72-$AN$71))</f>
        <v>0.2413793103448276</v>
      </c>
      <c r="AV84">
        <f>(($AQ$69-$AN$71)/($AN$72-$AN$71))</f>
        <v>0.13793103448275862</v>
      </c>
      <c r="AW84">
        <f>(($AN$72-$AO$70)/($AO$71-$AO$70))</f>
        <v>0.29166666666666669</v>
      </c>
      <c r="AX84">
        <f>(($AP$70-$AO$70)/($AO$71-$AO$70))</f>
        <v>0.54166666666666663</v>
      </c>
      <c r="AY84">
        <f>(($AQ$70-$AO$70)/($AO$71-$AO$70))</f>
        <v>0.45833333333333331</v>
      </c>
      <c r="AZ84">
        <f>(($AN$72-$AP$69)/($AP$70-$AP$69))</f>
        <v>0.7857142857142857</v>
      </c>
      <c r="BA84">
        <f>(($AO$70-$AP$69)/($AP$70-$AP$69))</f>
        <v>0.5357142857142857</v>
      </c>
      <c r="BB84">
        <f>(($AQ$70-$AP$69)/($AP$70-$AP$69))</f>
        <v>0.9285714285714286</v>
      </c>
      <c r="BC84">
        <f>(($AN$72-$AQ$69)/($AQ$70-$AQ$69))</f>
        <v>0.86206896551724133</v>
      </c>
      <c r="BD84">
        <f>(($AO$70-$AQ$69)/($AQ$70-$AQ$69))</f>
        <v>0.62068965517241381</v>
      </c>
      <c r="BE84">
        <f>(($AP$69-$AQ$69)/($AQ$70-$AQ$69))</f>
        <v>0.10344827586206896</v>
      </c>
      <c r="BG84">
        <v>2</v>
      </c>
      <c r="BH84">
        <v>508</v>
      </c>
      <c r="BI84">
        <f>($BH$98-$BH$95)/200</f>
        <v>0.13</v>
      </c>
      <c r="BQ84">
        <f>1-(($AO$70-$AN$71)/($AN$72-$AN$71))</f>
        <v>0.24137931034482762</v>
      </c>
      <c r="BR84">
        <f>(($AP$69-$AN$71)/($AN$72-$AN$71))</f>
        <v>0.2413793103448276</v>
      </c>
      <c r="BS84">
        <f>(($AQ$69-$AN$71)/($AN$72-$AN$71))</f>
        <v>0.13793103448275862</v>
      </c>
      <c r="BT84">
        <f>(($AN$72-$AO$70)/($AO$71-$AO$70))</f>
        <v>0.29166666666666669</v>
      </c>
      <c r="BU84">
        <f>1-(($AP$70-$AO$70)/($AO$71-$AO$70))</f>
        <v>0.45833333333333337</v>
      </c>
      <c r="BV84">
        <f>(($AQ$70-$AO$70)/($AO$71-$AO$70))</f>
        <v>0.45833333333333331</v>
      </c>
      <c r="BW84">
        <f>1-(($AN$72-$AP$69)/($AP$70-$AP$69))</f>
        <v>0.2142857142857143</v>
      </c>
      <c r="BX84">
        <f>1-(($AO$70-$AP$69)/($AP$70-$AP$69))</f>
        <v>0.4642857142857143</v>
      </c>
      <c r="BY84">
        <f>1-(($AQ$70-$AP$69)/($AP$70-$AP$69))</f>
        <v>7.1428571428571397E-2</v>
      </c>
      <c r="BZ84">
        <f>1-(($AN$72-$AQ$69)/($AQ$70-$AQ$69))</f>
        <v>0.13793103448275867</v>
      </c>
      <c r="CA84">
        <f>1-(($AO$70-$AQ$69)/($AQ$70-$AQ$69))</f>
        <v>0.37931034482758619</v>
      </c>
      <c r="CB84">
        <f>(($AP$69-$AQ$69)/($AQ$70-$AQ$69))</f>
        <v>0.10344827586206896</v>
      </c>
    </row>
    <row r="85" spans="1:80" x14ac:dyDescent="0.25">
      <c r="A85">
        <v>84</v>
      </c>
      <c r="B85">
        <v>170.49701199999998</v>
      </c>
      <c r="C85" s="2">
        <v>1</v>
      </c>
      <c r="H85">
        <v>176.27591100000001</v>
      </c>
      <c r="I85" s="3">
        <v>4</v>
      </c>
      <c r="P85">
        <v>2</v>
      </c>
      <c r="Q85" t="str">
        <f t="shared" si="2"/>
        <v>14</v>
      </c>
      <c r="R85">
        <v>3</v>
      </c>
      <c r="X85" t="s">
        <v>289</v>
      </c>
      <c r="Y85" t="s">
        <v>268</v>
      </c>
      <c r="AN85">
        <v>1995</v>
      </c>
      <c r="AO85">
        <v>2015</v>
      </c>
      <c r="AP85">
        <v>2033</v>
      </c>
      <c r="AQ85">
        <v>2031</v>
      </c>
      <c r="AT85">
        <f>(($AO$71-$AN$72)/($AN$73-$AN$72))</f>
        <v>0.77272727272727271</v>
      </c>
      <c r="AU85">
        <f>(($AP$70-$AN$72)/($AN$73-$AN$72))</f>
        <v>0.27272727272727271</v>
      </c>
      <c r="AV85">
        <f>(($AQ$70-$AN$72)/($AN$73-$AN$72))</f>
        <v>0.18181818181818182</v>
      </c>
      <c r="AW85">
        <f>(($AN$73-$AO$71)/($AO$72-$AO$71))</f>
        <v>0.18518518518518517</v>
      </c>
      <c r="AX85">
        <f>(($AP$71-$AO$71)/($AO$72-$AO$71))</f>
        <v>0.44444444444444442</v>
      </c>
      <c r="AY85">
        <f>(($AQ$71-$AO$71)/($AO$72-$AO$71))</f>
        <v>0.44444444444444442</v>
      </c>
      <c r="AZ85">
        <f>(($AN$73-$AP$70)/($AP$71-$AP$70))</f>
        <v>0.69565217391304346</v>
      </c>
      <c r="BA85">
        <f>(($AO$71-$AP$70)/($AP$71-$AP$70))</f>
        <v>0.47826086956521741</v>
      </c>
      <c r="BB85">
        <f>(($AQ$71-$AP$71)/($AP$72-$AP$71))</f>
        <v>0</v>
      </c>
      <c r="BC85">
        <f>(($AN$73-$AQ$70)/($AQ$71-$AQ$70))</f>
        <v>0.72</v>
      </c>
      <c r="BD85">
        <f>(($AO$71-$AQ$70)/($AQ$71-$AQ$70))</f>
        <v>0.52</v>
      </c>
      <c r="BE85">
        <f>(($AP$70-$AQ$70)/($AQ$71-$AQ$70))</f>
        <v>0.08</v>
      </c>
      <c r="BG85">
        <v>3</v>
      </c>
      <c r="BH85">
        <v>517</v>
      </c>
      <c r="BI85">
        <f>($BH$99-$BH$96)/200</f>
        <v>0.08</v>
      </c>
      <c r="BQ85">
        <f>1-(($AO$71-$AN$72)/($AN$73-$AN$72))</f>
        <v>0.22727272727272729</v>
      </c>
      <c r="BR85">
        <f>(($AP$70-$AN$72)/($AN$73-$AN$72))</f>
        <v>0.27272727272727271</v>
      </c>
      <c r="BS85">
        <f>(($AQ$70-$AN$72)/($AN$73-$AN$72))</f>
        <v>0.18181818181818182</v>
      </c>
      <c r="BT85">
        <f>(($AN$73-$AO$71)/($AO$72-$AO$71))</f>
        <v>0.18518518518518517</v>
      </c>
      <c r="BU85">
        <f>(($AP$71-$AO$71)/($AO$72-$AO$71))</f>
        <v>0.44444444444444442</v>
      </c>
      <c r="BV85">
        <f>(($AQ$71-$AO$71)/($AO$72-$AO$71))</f>
        <v>0.44444444444444442</v>
      </c>
      <c r="BW85">
        <f>1-(($AN$73-$AP$70)/($AP$71-$AP$70))</f>
        <v>0.30434782608695654</v>
      </c>
      <c r="BX85">
        <f>(($AO$71-$AP$70)/($AP$71-$AP$70))</f>
        <v>0.47826086956521741</v>
      </c>
      <c r="BY85">
        <f>(($AQ$71-$AP$71)/($AP$72-$AP$71))</f>
        <v>0</v>
      </c>
      <c r="BZ85">
        <f>1-(($AN$73-$AQ$70)/($AQ$71-$AQ$70))</f>
        <v>0.28000000000000003</v>
      </c>
      <c r="CA85">
        <f>1-(($AO$71-$AQ$70)/($AQ$71-$AQ$70))</f>
        <v>0.48</v>
      </c>
      <c r="CB85">
        <f>(($AP$70-$AQ$70)/($AQ$71-$AQ$70))</f>
        <v>0.08</v>
      </c>
    </row>
    <row r="86" spans="1:80" x14ac:dyDescent="0.25">
      <c r="A86">
        <v>85</v>
      </c>
      <c r="B86">
        <v>170.48670900000002</v>
      </c>
      <c r="C86" s="2">
        <v>1</v>
      </c>
      <c r="H86">
        <v>176.214494</v>
      </c>
      <c r="I86" s="3">
        <v>4</v>
      </c>
      <c r="P86">
        <v>2</v>
      </c>
      <c r="Q86" t="str">
        <f t="shared" si="2"/>
        <v>14</v>
      </c>
      <c r="R86" t="s">
        <v>22</v>
      </c>
      <c r="X86" t="s">
        <v>289</v>
      </c>
      <c r="Y86" t="s">
        <v>269</v>
      </c>
      <c r="AN86">
        <v>2023</v>
      </c>
      <c r="AO86">
        <v>2038</v>
      </c>
      <c r="AP86">
        <v>2037</v>
      </c>
      <c r="AQ86">
        <v>2054</v>
      </c>
      <c r="AT86">
        <f>(($AO$72-$AN$73)/($AN$74-$AN$73))</f>
        <v>0.88</v>
      </c>
      <c r="AU86">
        <f>(($AP$71-$AN$73)/($AN$74-$AN$73))</f>
        <v>0.28000000000000003</v>
      </c>
      <c r="AV86">
        <f>(($AQ$71-$AN$73)/($AN$74-$AN$73))</f>
        <v>0.28000000000000003</v>
      </c>
      <c r="AW86">
        <f>(($AN$74-$AO$72)/($AO$73-$AO$72))</f>
        <v>0.15789473684210525</v>
      </c>
      <c r="AX86">
        <f>(($AP$72-$AO$72)/($AO$73-$AO$72))</f>
        <v>0.47368421052631576</v>
      </c>
      <c r="AY86">
        <f>(($AQ$72-$AO$72)/($AO$73-$AO$72))</f>
        <v>0.52631578947368418</v>
      </c>
      <c r="AZ86">
        <f>(($AN$74-$AP$71)/($AP$72-$AP$71))</f>
        <v>0.75</v>
      </c>
      <c r="BA86">
        <f>(($AO$72-$AP$71)/($AP$72-$AP$71))</f>
        <v>0.625</v>
      </c>
      <c r="BB86">
        <f>(($AQ$72-$AP$72)/($AP$73-$AP$72))</f>
        <v>4.7619047619047616E-2</v>
      </c>
      <c r="BC86">
        <f>(($AN$74-$AQ$71)/($AQ$72-$AQ$71))</f>
        <v>0.72</v>
      </c>
      <c r="BD86">
        <f>(($AO$72-$AQ$71)/($AQ$72-$AQ$71))</f>
        <v>0.6</v>
      </c>
      <c r="BE86">
        <f>(($AP$71-$AQ$71)/($AQ$72-$AQ$71))</f>
        <v>0</v>
      </c>
      <c r="BG86" t="s">
        <v>22</v>
      </c>
      <c r="BH86">
        <v>520</v>
      </c>
      <c r="BI86">
        <f>($BH$100-$BH$97)/200</f>
        <v>0.125</v>
      </c>
      <c r="BQ86">
        <f>1-(($AO$72-$AN$73)/($AN$74-$AN$73))</f>
        <v>0.12</v>
      </c>
      <c r="BR86">
        <f>(($AP$71-$AN$73)/($AN$74-$AN$73))</f>
        <v>0.28000000000000003</v>
      </c>
      <c r="BS86">
        <f>(($AQ$71-$AN$73)/($AN$74-$AN$73))</f>
        <v>0.28000000000000003</v>
      </c>
      <c r="BT86">
        <f>(($AN$74-$AO$72)/($AO$73-$AO$72))</f>
        <v>0.15789473684210525</v>
      </c>
      <c r="BU86">
        <f>(($AP$72-$AO$72)/($AO$73-$AO$72))</f>
        <v>0.47368421052631576</v>
      </c>
      <c r="BV86">
        <f>1-(($AQ$72-$AO$72)/($AO$73-$AO$72))</f>
        <v>0.47368421052631582</v>
      </c>
      <c r="BW86">
        <f>1-(($AN$74-$AP$71)/($AP$72-$AP$71))</f>
        <v>0.25</v>
      </c>
      <c r="BX86">
        <f>1-(($AO$72-$AP$71)/($AP$72-$AP$71))</f>
        <v>0.375</v>
      </c>
      <c r="BY86">
        <f>(($AQ$72-$AP$72)/($AP$73-$AP$72))</f>
        <v>4.7619047619047616E-2</v>
      </c>
      <c r="BZ86">
        <f>1-(($AN$74-$AQ$71)/($AQ$72-$AQ$71))</f>
        <v>0.28000000000000003</v>
      </c>
      <c r="CA86">
        <f>1-(($AO$72-$AQ$71)/($AQ$72-$AQ$71))</f>
        <v>0.4</v>
      </c>
      <c r="CB86">
        <f>(($AP$71-$AQ$71)/($AQ$72-$AQ$71))</f>
        <v>0</v>
      </c>
    </row>
    <row r="87" spans="1:80" x14ac:dyDescent="0.25">
      <c r="A87">
        <v>86</v>
      </c>
      <c r="B87">
        <v>170.471608</v>
      </c>
      <c r="C87" s="2">
        <v>1</v>
      </c>
      <c r="H87">
        <v>176.16710799999998</v>
      </c>
      <c r="I87" s="3">
        <v>4</v>
      </c>
      <c r="P87">
        <v>2</v>
      </c>
      <c r="Q87" t="str">
        <f t="shared" si="2"/>
        <v>14</v>
      </c>
      <c r="R87" t="s">
        <v>22</v>
      </c>
      <c r="X87" t="s">
        <v>289</v>
      </c>
      <c r="Y87" t="s">
        <v>270</v>
      </c>
      <c r="AN87">
        <v>2054</v>
      </c>
      <c r="AO87">
        <v>2069</v>
      </c>
      <c r="AP87">
        <v>2068</v>
      </c>
      <c r="AQ87">
        <v>2084</v>
      </c>
      <c r="AT87">
        <f>(($AO$73-$AN$74)/($AN$75-$AN$74))</f>
        <v>0.84210526315789469</v>
      </c>
      <c r="AU87">
        <f>(($AP$72-$AN$74)/($AN$75-$AN$74))</f>
        <v>0.31578947368421051</v>
      </c>
      <c r="AV87">
        <f>(($AQ$72-$AN$74)/($AN$75-$AN$74))</f>
        <v>0.36842105263157893</v>
      </c>
      <c r="AW87">
        <f>(($AN$75-$AO$73)/($AO$74-$AO$73))</f>
        <v>0.15</v>
      </c>
      <c r="AX87">
        <f>(($AP$73-$AO$73)/($AO$74-$AO$73))</f>
        <v>0.55000000000000004</v>
      </c>
      <c r="AY87">
        <f>(($AQ$73-$AO$73)/($AO$74-$AO$73))</f>
        <v>0.55000000000000004</v>
      </c>
      <c r="AZ87">
        <f>(($AN$75-$AP$72)/($AP$73-$AP$72))</f>
        <v>0.61904761904761907</v>
      </c>
      <c r="BA87">
        <f>(($AO$73-$AP$72)/($AP$73-$AP$72))</f>
        <v>0.47619047619047616</v>
      </c>
      <c r="BB87">
        <f>(($AQ$73-$AP$73)/($AP$74-$AP$73))</f>
        <v>0</v>
      </c>
      <c r="BC87">
        <f>(($AN$75-$AQ$72)/($AQ$73-$AQ$72))</f>
        <v>0.6</v>
      </c>
      <c r="BD87">
        <f>(($AO$73-$AQ$72)/($AQ$73-$AQ$72))</f>
        <v>0.45</v>
      </c>
      <c r="BE87">
        <f>(($AP$72-$AQ$71)/($AQ$72-$AQ$71))</f>
        <v>0.96</v>
      </c>
      <c r="BG87" t="s">
        <v>22</v>
      </c>
      <c r="BH87">
        <v>522</v>
      </c>
      <c r="BI87">
        <f>($BH$101-$BH$98)/200</f>
        <v>7.4999999999999997E-2</v>
      </c>
      <c r="BQ87">
        <f>1-(($AO$73-$AN$74)/($AN$75-$AN$74))</f>
        <v>0.15789473684210531</v>
      </c>
      <c r="BR87">
        <f>(($AP$72-$AN$74)/($AN$75-$AN$74))</f>
        <v>0.31578947368421051</v>
      </c>
      <c r="BS87">
        <f>(($AQ$72-$AN$74)/($AN$75-$AN$74))</f>
        <v>0.36842105263157893</v>
      </c>
      <c r="BT87">
        <f>(($AN$75-$AO$73)/($AO$74-$AO$73))</f>
        <v>0.15</v>
      </c>
      <c r="BU87">
        <f>1-(($AP$73-$AO$73)/($AO$74-$AO$73))</f>
        <v>0.44999999999999996</v>
      </c>
      <c r="BV87">
        <f>1-(($AQ$73-$AO$73)/($AO$74-$AO$73))</f>
        <v>0.44999999999999996</v>
      </c>
      <c r="BW87">
        <f>1-(($AN$75-$AP$72)/($AP$73-$AP$72))</f>
        <v>0.38095238095238093</v>
      </c>
      <c r="BX87">
        <f>(($AO$73-$AP$72)/($AP$73-$AP$72))</f>
        <v>0.47619047619047616</v>
      </c>
      <c r="BY87">
        <f>(($AQ$73-$AP$73)/($AP$74-$AP$73))</f>
        <v>0</v>
      </c>
      <c r="BZ87">
        <f>1-(($AN$75-$AQ$72)/($AQ$73-$AQ$72))</f>
        <v>0.4</v>
      </c>
      <c r="CA87">
        <f>(($AO$73-$AQ$72)/($AQ$73-$AQ$72))</f>
        <v>0.45</v>
      </c>
      <c r="CB87">
        <f>1-(($AP$72-$AQ$71)/($AQ$72-$AQ$71))</f>
        <v>4.0000000000000036E-2</v>
      </c>
    </row>
    <row r="88" spans="1:80" x14ac:dyDescent="0.25">
      <c r="A88">
        <v>87</v>
      </c>
      <c r="B88">
        <v>170.44278600000001</v>
      </c>
      <c r="C88" s="2">
        <v>1</v>
      </c>
      <c r="H88">
        <v>176.20877899999999</v>
      </c>
      <c r="I88" s="3">
        <v>4</v>
      </c>
      <c r="P88">
        <v>2</v>
      </c>
      <c r="Q88" t="str">
        <f t="shared" si="2"/>
        <v>14</v>
      </c>
      <c r="R88">
        <v>3</v>
      </c>
      <c r="X88" t="s">
        <v>289</v>
      </c>
      <c r="Y88" t="s">
        <v>271</v>
      </c>
      <c r="AB88" t="s">
        <v>286</v>
      </c>
      <c r="AC88" t="str">
        <f>CONCATENATE($R88,$R89,$R90,$R91)</f>
        <v>3214</v>
      </c>
      <c r="AN88">
        <v>2083</v>
      </c>
      <c r="AO88">
        <v>2096</v>
      </c>
      <c r="AP88">
        <v>2091</v>
      </c>
      <c r="AQ88">
        <v>2109</v>
      </c>
      <c r="AT88">
        <f>(($AO$74-$AN$75)/($AN$76-$AN$75))</f>
        <v>0.80952380952380953</v>
      </c>
      <c r="AU88">
        <f>(($AP$73-$AN$75)/($AN$76-$AN$75))</f>
        <v>0.38095238095238093</v>
      </c>
      <c r="AV88">
        <f>(($AQ$73-$AN$75)/($AN$76-$AN$75))</f>
        <v>0.38095238095238093</v>
      </c>
      <c r="AW88">
        <f>(($AN$76-$AO$74)/($AO$75-$AO$74))</f>
        <v>0.2</v>
      </c>
      <c r="AX88">
        <f>(($AP$74-$AO$74)/($AO$75-$AO$74))</f>
        <v>0.65</v>
      </c>
      <c r="AY88">
        <f>(($AQ$74-$AO$74)/($AO$75-$AO$74))</f>
        <v>0.7</v>
      </c>
      <c r="AZ88">
        <f>(($AN$76-$AP$73)/($AP$74-$AP$73))</f>
        <v>0.59090909090909094</v>
      </c>
      <c r="BA88">
        <f>(($AO$74-$AP$73)/($AP$74-$AP$73))</f>
        <v>0.40909090909090912</v>
      </c>
      <c r="BB88">
        <f>(($AQ$74-$AP$74)/($AP$75-$AP$74))</f>
        <v>4.3478260869565216E-2</v>
      </c>
      <c r="BC88">
        <f>(($AN$76-$AQ$73)/($AQ$74-$AQ$73))</f>
        <v>0.56521739130434778</v>
      </c>
      <c r="BD88">
        <f>(($AO$74-$AQ$73)/($AQ$74-$AQ$73))</f>
        <v>0.39130434782608697</v>
      </c>
      <c r="BE88">
        <f>(($AP$73-$AQ$73)/($AQ$74-$AQ$73))</f>
        <v>0</v>
      </c>
      <c r="BG88">
        <v>3</v>
      </c>
      <c r="BH88">
        <v>523</v>
      </c>
      <c r="BI88">
        <f>($BH$102-$BH$99)/200</f>
        <v>0.12</v>
      </c>
      <c r="BQ88">
        <f>1-(($AO$74-$AN$75)/($AN$76-$AN$75))</f>
        <v>0.19047619047619047</v>
      </c>
      <c r="BR88">
        <f>(($AP$73-$AN$75)/($AN$76-$AN$75))</f>
        <v>0.38095238095238093</v>
      </c>
      <c r="BS88">
        <f>(($AQ$73-$AN$75)/($AN$76-$AN$75))</f>
        <v>0.38095238095238093</v>
      </c>
      <c r="BT88">
        <f>(($AN$76-$AO$74)/($AO$75-$AO$74))</f>
        <v>0.2</v>
      </c>
      <c r="BU88">
        <f>1-(($AP$74-$AO$74)/($AO$75-$AO$74))</f>
        <v>0.35</v>
      </c>
      <c r="BV88">
        <f>1-(($AQ$74-$AO$74)/($AO$75-$AO$74))</f>
        <v>0.30000000000000004</v>
      </c>
      <c r="BW88">
        <f>1-(($AN$76-$AP$73)/($AP$74-$AP$73))</f>
        <v>0.40909090909090906</v>
      </c>
      <c r="BX88">
        <f>(($AO$74-$AP$73)/($AP$74-$AP$73))</f>
        <v>0.40909090909090912</v>
      </c>
      <c r="BY88">
        <f>(($AQ$74-$AP$74)/($AP$75-$AP$74))</f>
        <v>4.3478260869565216E-2</v>
      </c>
      <c r="BZ88">
        <f>1-(($AN$76-$AQ$73)/($AQ$74-$AQ$73))</f>
        <v>0.43478260869565222</v>
      </c>
      <c r="CA88">
        <f>(($AO$74-$AQ$73)/($AQ$74-$AQ$73))</f>
        <v>0.39130434782608697</v>
      </c>
      <c r="CB88">
        <f>(($AP$73-$AQ$73)/($AQ$74-$AQ$73))</f>
        <v>0</v>
      </c>
    </row>
    <row r="89" spans="1:80" x14ac:dyDescent="0.25">
      <c r="A89">
        <v>88</v>
      </c>
      <c r="B89">
        <v>170.535066</v>
      </c>
      <c r="C89" s="2">
        <v>1</v>
      </c>
      <c r="F89">
        <v>171.04082600000001</v>
      </c>
      <c r="G89" s="4">
        <v>3</v>
      </c>
      <c r="H89">
        <v>176.21510599999999</v>
      </c>
      <c r="I89" s="3">
        <v>4</v>
      </c>
      <c r="P89">
        <v>3</v>
      </c>
      <c r="Q89" t="str">
        <f t="shared" si="2"/>
        <v>134</v>
      </c>
      <c r="R89">
        <v>2</v>
      </c>
      <c r="X89" t="s">
        <v>289</v>
      </c>
      <c r="Y89" t="s">
        <v>268</v>
      </c>
      <c r="AN89">
        <v>2104</v>
      </c>
      <c r="AO89">
        <v>2123</v>
      </c>
      <c r="AP89">
        <v>2111</v>
      </c>
      <c r="AQ89">
        <v>2134</v>
      </c>
      <c r="AT89">
        <f>(($AO$75-$AN$76)/($AN$77-$AN$76))</f>
        <v>0.76190476190476186</v>
      </c>
      <c r="AU89">
        <f>(($AP$74-$AN$76)/($AN$77-$AN$76))</f>
        <v>0.42857142857142855</v>
      </c>
      <c r="AV89">
        <f>(($AQ$74-$AN$76)/($AN$77-$AN$76))</f>
        <v>0.47619047619047616</v>
      </c>
      <c r="AZ89">
        <f>(($AN$77-$AP$74)/($AP$75-$AP$74))</f>
        <v>0.52173913043478259</v>
      </c>
      <c r="BA89">
        <f>(($AO$75-$AP$74)/($AP$75-$AP$74))</f>
        <v>0.30434782608695654</v>
      </c>
      <c r="BC89">
        <f>(($AN$77-$AQ$74)/($AQ$75-$AQ$74))</f>
        <v>0.5</v>
      </c>
      <c r="BD89">
        <f>(($AO$75-$AQ$74)/($AQ$75-$AQ$74))</f>
        <v>0.27272727272727271</v>
      </c>
      <c r="BE89">
        <f>(($AP$74-$AQ$73)/($AQ$74-$AQ$73))</f>
        <v>0.95652173913043481</v>
      </c>
      <c r="BG89">
        <v>2</v>
      </c>
      <c r="BH89">
        <v>524</v>
      </c>
      <c r="BI89">
        <f>($BH$103-$BH$100)/200</f>
        <v>7.4999999999999997E-2</v>
      </c>
      <c r="BQ89">
        <f>1-(($AO$75-$AN$76)/($AN$77-$AN$76))</f>
        <v>0.23809523809523814</v>
      </c>
      <c r="BR89">
        <f>(($AP$74-$AN$76)/($AN$77-$AN$76))</f>
        <v>0.42857142857142855</v>
      </c>
      <c r="BS89">
        <f>(($AQ$74-$AN$76)/($AN$77-$AN$76))</f>
        <v>0.47619047619047616</v>
      </c>
      <c r="BW89">
        <f>1-(($AN$77-$AP$74)/($AP$75-$AP$74))</f>
        <v>0.47826086956521741</v>
      </c>
      <c r="BX89">
        <f>(($AO$75-$AP$74)/($AP$75-$AP$74))</f>
        <v>0.30434782608695654</v>
      </c>
      <c r="BZ89">
        <f>(($AN$77-$AQ$74)/($AQ$75-$AQ$74))</f>
        <v>0.5</v>
      </c>
      <c r="CA89">
        <f>(($AO$75-$AQ$74)/($AQ$75-$AQ$74))</f>
        <v>0.27272727272727271</v>
      </c>
      <c r="CB89">
        <f>1-(($AP$74-$AQ$73)/($AQ$74-$AQ$73))</f>
        <v>4.3478260869565188E-2</v>
      </c>
    </row>
    <row r="90" spans="1:80" x14ac:dyDescent="0.25">
      <c r="A90">
        <v>89</v>
      </c>
      <c r="F90">
        <v>171.09591799999998</v>
      </c>
      <c r="G90" s="4">
        <v>3</v>
      </c>
      <c r="H90">
        <v>176.25499500000001</v>
      </c>
      <c r="I90" s="3">
        <v>4</v>
      </c>
      <c r="P90">
        <v>2</v>
      </c>
      <c r="Q90" t="str">
        <f t="shared" si="2"/>
        <v>34</v>
      </c>
      <c r="R90">
        <v>1</v>
      </c>
      <c r="X90" t="s">
        <v>289</v>
      </c>
      <c r="Y90" t="s">
        <v>269</v>
      </c>
      <c r="AN90">
        <v>2127</v>
      </c>
      <c r="AO90">
        <v>2149</v>
      </c>
      <c r="AP90">
        <v>2134</v>
      </c>
      <c r="AQ90">
        <v>2159</v>
      </c>
      <c r="BG90">
        <v>1</v>
      </c>
      <c r="BH90">
        <v>539</v>
      </c>
      <c r="BI90">
        <f>($BH$104-$BH$101)/200</f>
        <v>0.12</v>
      </c>
    </row>
    <row r="91" spans="1:80" x14ac:dyDescent="0.25">
      <c r="A91">
        <v>90</v>
      </c>
      <c r="F91">
        <v>171.06576999999999</v>
      </c>
      <c r="G91" s="4">
        <v>3</v>
      </c>
      <c r="H91">
        <v>176.206996</v>
      </c>
      <c r="I91" s="3">
        <v>4</v>
      </c>
      <c r="P91">
        <v>2</v>
      </c>
      <c r="Q91" t="str">
        <f t="shared" si="2"/>
        <v>34</v>
      </c>
      <c r="R91">
        <v>4</v>
      </c>
      <c r="X91" t="s">
        <v>289</v>
      </c>
      <c r="Y91" t="s">
        <v>270</v>
      </c>
      <c r="AN91">
        <v>2152</v>
      </c>
      <c r="AO91">
        <v>2170</v>
      </c>
      <c r="AP91">
        <v>2158</v>
      </c>
      <c r="AQ91">
        <v>2181</v>
      </c>
      <c r="BG91">
        <v>4</v>
      </c>
      <c r="BH91">
        <v>541</v>
      </c>
      <c r="BI91">
        <f>($BH$105-$BH$102)/200</f>
        <v>7.4999999999999997E-2</v>
      </c>
    </row>
    <row r="92" spans="1:80" x14ac:dyDescent="0.25">
      <c r="A92">
        <v>91</v>
      </c>
      <c r="F92">
        <v>171.070514</v>
      </c>
      <c r="G92" s="4">
        <v>3</v>
      </c>
      <c r="H92">
        <v>176.19786400000001</v>
      </c>
      <c r="I92" s="3">
        <v>4</v>
      </c>
      <c r="P92">
        <v>2</v>
      </c>
      <c r="Q92" t="str">
        <f t="shared" si="2"/>
        <v>34</v>
      </c>
      <c r="R92">
        <v>2</v>
      </c>
      <c r="X92" t="s">
        <v>289</v>
      </c>
      <c r="Y92" t="s">
        <v>271</v>
      </c>
      <c r="AB92" t="s">
        <v>287</v>
      </c>
      <c r="AC92" t="str">
        <f>CONCATENATE($R92,$R93,$R94,$R95)</f>
        <v>2314</v>
      </c>
      <c r="AN92">
        <v>2174</v>
      </c>
      <c r="AO92">
        <v>2190</v>
      </c>
      <c r="AP92">
        <v>2181</v>
      </c>
      <c r="AQ92">
        <v>2202</v>
      </c>
      <c r="AT92">
        <f>(($AO$77-$AN$78)/($AN$79-$AN$78))</f>
        <v>0.25925925925925924</v>
      </c>
      <c r="AU92">
        <f>(($AP$77-$AN$78)/($AN$79-$AN$78))</f>
        <v>0.40740740740740738</v>
      </c>
      <c r="AV92">
        <f>(($AQ$77-$AN$78)/($AN$79-$AN$78))</f>
        <v>0.51851851851851849</v>
      </c>
      <c r="AW92">
        <f>(($AN$78-$AO$76)/($AO$77-$AO$76))</f>
        <v>0.69565217391304346</v>
      </c>
      <c r="AX92">
        <f>(($AP$76-$AO$76)/($AO$77-$AO$76))</f>
        <v>8.6956521739130432E-2</v>
      </c>
      <c r="AY92">
        <f>(($AQ$76-$AO$76)/($AO$77-$AO$76))</f>
        <v>0.56521739130434778</v>
      </c>
      <c r="AZ92">
        <f>(($AN$78-$AP$76)/($AP$77-$AP$76))</f>
        <v>0.56000000000000005</v>
      </c>
      <c r="BA92">
        <f>(($AO$77-$AP$76)/($AP$77-$AP$76))</f>
        <v>0.84</v>
      </c>
      <c r="BB92">
        <f>(($AQ$76-$AP$76)/($AP$77-$AP$76))</f>
        <v>0.44</v>
      </c>
      <c r="BC92">
        <f>(($AN$78-$AQ$76)/($AQ$77-$AQ$76))</f>
        <v>0.17647058823529413</v>
      </c>
      <c r="BD92">
        <f>(($AO$77-$AQ$76)/($AQ$77-$AQ$76))</f>
        <v>0.58823529411764708</v>
      </c>
      <c r="BE92">
        <f>(($AP$77-$AQ$76)/($AQ$77-$AQ$76))</f>
        <v>0.82352941176470584</v>
      </c>
      <c r="BG92">
        <v>2</v>
      </c>
      <c r="BH92">
        <v>553</v>
      </c>
      <c r="BI92">
        <f>($BH$106-$BH$103)/200</f>
        <v>0.11</v>
      </c>
      <c r="BQ92">
        <f>(($AO$77-$AN$78)/($AN$79-$AN$78))</f>
        <v>0.25925925925925924</v>
      </c>
      <c r="BR92">
        <f>(($AP$77-$AN$78)/($AN$79-$AN$78))</f>
        <v>0.40740740740740738</v>
      </c>
      <c r="BS92">
        <f>1-(($AQ$77-$AN$78)/($AN$79-$AN$78))</f>
        <v>0.48148148148148151</v>
      </c>
      <c r="BT92">
        <f>1-(($AN$78-$AO$76)/($AO$77-$AO$76))</f>
        <v>0.30434782608695654</v>
      </c>
      <c r="BU92">
        <f>(($AP$76-$AO$76)/($AO$77-$AO$76))</f>
        <v>8.6956521739130432E-2</v>
      </c>
      <c r="BV92">
        <f>1-(($AQ$76-$AO$76)/($AO$77-$AO$76))</f>
        <v>0.43478260869565222</v>
      </c>
      <c r="BW92">
        <f>1-(($AN$78-$AP$76)/($AP$77-$AP$76))</f>
        <v>0.43999999999999995</v>
      </c>
      <c r="BX92">
        <f>1-(($AO$77-$AP$76)/($AP$77-$AP$76))</f>
        <v>0.16000000000000003</v>
      </c>
      <c r="BY92">
        <f>(($AQ$76-$AP$76)/($AP$77-$AP$76))</f>
        <v>0.44</v>
      </c>
      <c r="BZ92">
        <f>(($AN$78-$AQ$76)/($AQ$77-$AQ$76))</f>
        <v>0.17647058823529413</v>
      </c>
      <c r="CA92">
        <f>1-(($AO$77-$AQ$76)/($AQ$77-$AQ$76))</f>
        <v>0.41176470588235292</v>
      </c>
      <c r="CB92">
        <f>1-(($AP$77-$AQ$76)/($AQ$77-$AQ$76))</f>
        <v>0.17647058823529416</v>
      </c>
    </row>
    <row r="93" spans="1:80" x14ac:dyDescent="0.25">
      <c r="A93">
        <v>92</v>
      </c>
      <c r="F93">
        <v>171.06719900000002</v>
      </c>
      <c r="G93" s="4">
        <v>3</v>
      </c>
      <c r="H93">
        <v>176.22030899999999</v>
      </c>
      <c r="I93" s="3">
        <v>4</v>
      </c>
      <c r="P93">
        <v>2</v>
      </c>
      <c r="Q93" t="str">
        <f t="shared" si="2"/>
        <v>34</v>
      </c>
      <c r="R93">
        <v>3</v>
      </c>
      <c r="X93" t="s">
        <v>289</v>
      </c>
      <c r="Y93" t="s">
        <v>268</v>
      </c>
      <c r="AN93">
        <v>2195</v>
      </c>
      <c r="AO93">
        <v>2215</v>
      </c>
      <c r="AP93">
        <v>2202</v>
      </c>
      <c r="AQ93">
        <v>2227</v>
      </c>
      <c r="AT93">
        <f>(($AO$78-$AN$79)/($AN$80-$AN$79))</f>
        <v>0.1</v>
      </c>
      <c r="AU93">
        <f>(($AP$78-$AN$79)/($AN$80-$AN$79))</f>
        <v>0.45</v>
      </c>
      <c r="AV93">
        <f>(($AQ$78-$AN$79)/($AN$80-$AN$79))</f>
        <v>0.4</v>
      </c>
      <c r="AW93">
        <f>(($AN$79-$AO$77)/($AO$78-$AO$77))</f>
        <v>0.90909090909090906</v>
      </c>
      <c r="AX93">
        <f>(($AP$77-$AO$77)/($AO$78-$AO$77))</f>
        <v>0.18181818181818182</v>
      </c>
      <c r="AY93">
        <f>(($AQ$77-$AO$77)/($AO$78-$AO$77))</f>
        <v>0.31818181818181818</v>
      </c>
      <c r="AZ93">
        <f>(($AN$79-$AP$77)/($AP$78-$AP$77))</f>
        <v>0.64</v>
      </c>
      <c r="BA93">
        <f>(($AO$78-$AP$77)/($AP$78-$AP$77))</f>
        <v>0.72</v>
      </c>
      <c r="BB93">
        <f>(($AQ$77-$AP$77)/($AP$78-$AP$77))</f>
        <v>0.12</v>
      </c>
      <c r="BC93">
        <f>(($AN$79-$AQ$77)/($AQ$78-$AQ$77))</f>
        <v>0.61904761904761907</v>
      </c>
      <c r="BD93">
        <f>(($AO$78-$AQ$77)/($AQ$78-$AQ$77))</f>
        <v>0.7142857142857143</v>
      </c>
      <c r="BE93">
        <f>(($AP$78-$AQ$78)/($AQ$79-$AQ$78))</f>
        <v>4.5454545454545456E-2</v>
      </c>
      <c r="BG93">
        <v>3</v>
      </c>
      <c r="BH93">
        <v>553</v>
      </c>
      <c r="BI93">
        <f>($BH$107-$BH$104)/200</f>
        <v>7.0000000000000007E-2</v>
      </c>
      <c r="BQ93">
        <f>(($AO$78-$AN$79)/($AN$80-$AN$79))</f>
        <v>0.1</v>
      </c>
      <c r="BR93">
        <f>(($AP$78-$AN$79)/($AN$80-$AN$79))</f>
        <v>0.45</v>
      </c>
      <c r="BS93">
        <f>(($AQ$78-$AN$79)/($AN$80-$AN$79))</f>
        <v>0.4</v>
      </c>
      <c r="BT93">
        <f>1-(($AN$79-$AO$77)/($AO$78-$AO$77))</f>
        <v>9.0909090909090939E-2</v>
      </c>
      <c r="BU93">
        <f>(($AP$77-$AO$77)/($AO$78-$AO$77))</f>
        <v>0.18181818181818182</v>
      </c>
      <c r="BV93">
        <f>(($AQ$77-$AO$77)/($AO$78-$AO$77))</f>
        <v>0.31818181818181818</v>
      </c>
      <c r="BW93">
        <f>1-(($AN$79-$AP$77)/($AP$78-$AP$77))</f>
        <v>0.36</v>
      </c>
      <c r="BX93">
        <f>1-(($AO$78-$AP$77)/($AP$78-$AP$77))</f>
        <v>0.28000000000000003</v>
      </c>
      <c r="BY93">
        <f>(($AQ$77-$AP$77)/($AP$78-$AP$77))</f>
        <v>0.12</v>
      </c>
      <c r="BZ93">
        <f>1-(($AN$79-$AQ$77)/($AQ$78-$AQ$77))</f>
        <v>0.38095238095238093</v>
      </c>
      <c r="CA93">
        <f>1-(($AO$78-$AQ$77)/($AQ$78-$AQ$77))</f>
        <v>0.2857142857142857</v>
      </c>
      <c r="CB93">
        <f>(($AP$78-$AQ$78)/($AQ$79-$AQ$78))</f>
        <v>4.5454545454545456E-2</v>
      </c>
    </row>
    <row r="94" spans="1:80" x14ac:dyDescent="0.25">
      <c r="A94">
        <v>93</v>
      </c>
      <c r="F94">
        <v>171.07658499999999</v>
      </c>
      <c r="G94" s="4">
        <v>3</v>
      </c>
      <c r="H94">
        <v>176.27591100000001</v>
      </c>
      <c r="I94" s="3">
        <v>4</v>
      </c>
      <c r="P94">
        <v>2</v>
      </c>
      <c r="Q94" t="str">
        <f t="shared" si="2"/>
        <v>34</v>
      </c>
      <c r="R94">
        <v>1</v>
      </c>
      <c r="X94" t="s">
        <v>289</v>
      </c>
      <c r="Y94" t="s">
        <v>269</v>
      </c>
      <c r="AN94">
        <v>2219</v>
      </c>
      <c r="AO94">
        <v>2237</v>
      </c>
      <c r="AP94">
        <v>2227</v>
      </c>
      <c r="AQ94">
        <v>2252</v>
      </c>
      <c r="AT94">
        <f>(($AO$79-$AN$80)/($AN$81-$AN$80))</f>
        <v>4.1666666666666664E-2</v>
      </c>
      <c r="AU94">
        <f>(($AP$79-$AN$80)/($AN$81-$AN$80))</f>
        <v>0.41666666666666669</v>
      </c>
      <c r="AV94">
        <f>(($AQ$79-$AN$80)/($AN$81-$AN$80))</f>
        <v>0.41666666666666669</v>
      </c>
      <c r="AW94">
        <f>(($AN$80-$AO$78)/($AO$79-$AO$78))</f>
        <v>0.94736842105263153</v>
      </c>
      <c r="AX94">
        <f>(($AP$78-$AO$78)/($AO$79-$AO$78))</f>
        <v>0.36842105263157893</v>
      </c>
      <c r="AY94">
        <f>(($AQ$78-$AO$78)/($AO$79-$AO$78))</f>
        <v>0.31578947368421051</v>
      </c>
      <c r="AZ94">
        <f>(($AN$80-$AP$78)/($AP$79-$AP$78))</f>
        <v>0.52380952380952384</v>
      </c>
      <c r="BA94">
        <f>(($AO$79-$AP$78)/($AP$79-$AP$78))</f>
        <v>0.5714285714285714</v>
      </c>
      <c r="BB94">
        <f>(($AQ$78-$AP$77)/($AP$78-$AP$77))</f>
        <v>0.96</v>
      </c>
      <c r="BC94">
        <f>(($AN$80-$AQ$78)/($AQ$79-$AQ$78))</f>
        <v>0.54545454545454541</v>
      </c>
      <c r="BD94">
        <f>(($AO$79-$AQ$78)/($AQ$79-$AQ$78))</f>
        <v>0.59090909090909094</v>
      </c>
      <c r="BE94">
        <f>(($AP$79-$AQ$79)/($AQ$80-$AQ$79))</f>
        <v>0</v>
      </c>
      <c r="BG94">
        <v>1</v>
      </c>
      <c r="BH94">
        <v>568</v>
      </c>
      <c r="BI94">
        <f>($BH$108-$BH$105)/200</f>
        <v>0.1</v>
      </c>
      <c r="BQ94">
        <f>(($AO$79-$AN$80)/($AN$81-$AN$80))</f>
        <v>4.1666666666666664E-2</v>
      </c>
      <c r="BR94">
        <f>(($AP$79-$AN$80)/($AN$81-$AN$80))</f>
        <v>0.41666666666666669</v>
      </c>
      <c r="BS94">
        <f>(($AQ$79-$AN$80)/($AN$81-$AN$80))</f>
        <v>0.41666666666666669</v>
      </c>
      <c r="BT94">
        <f>1-(($AN$80-$AO$78)/($AO$79-$AO$78))</f>
        <v>5.2631578947368474E-2</v>
      </c>
      <c r="BU94">
        <f>(($AP$78-$AO$78)/($AO$79-$AO$78))</f>
        <v>0.36842105263157893</v>
      </c>
      <c r="BV94">
        <f>(($AQ$78-$AO$78)/($AO$79-$AO$78))</f>
        <v>0.31578947368421051</v>
      </c>
      <c r="BW94">
        <f>1-(($AN$80-$AP$78)/($AP$79-$AP$78))</f>
        <v>0.47619047619047616</v>
      </c>
      <c r="BX94">
        <f>1-(($AO$79-$AP$78)/($AP$79-$AP$78))</f>
        <v>0.4285714285714286</v>
      </c>
      <c r="BY94">
        <f>1-(($AQ$78-$AP$77)/($AP$78-$AP$77))</f>
        <v>4.0000000000000036E-2</v>
      </c>
      <c r="BZ94">
        <f>1-(($AN$80-$AQ$78)/($AQ$79-$AQ$78))</f>
        <v>0.45454545454545459</v>
      </c>
      <c r="CA94">
        <f>1-(($AO$79-$AQ$78)/($AQ$79-$AQ$78))</f>
        <v>0.40909090909090906</v>
      </c>
      <c r="CB94">
        <f>(($AP$79-$AQ$79)/($AQ$80-$AQ$79))</f>
        <v>0</v>
      </c>
    </row>
    <row r="95" spans="1:80" x14ac:dyDescent="0.25">
      <c r="A95">
        <v>94</v>
      </c>
      <c r="D95">
        <v>158.558987</v>
      </c>
      <c r="E95" s="5">
        <v>2</v>
      </c>
      <c r="F95">
        <v>171.06322</v>
      </c>
      <c r="G95" s="4">
        <v>3</v>
      </c>
      <c r="P95">
        <v>2</v>
      </c>
      <c r="Q95" t="str">
        <f t="shared" si="2"/>
        <v>23</v>
      </c>
      <c r="R95">
        <v>4</v>
      </c>
      <c r="X95" t="s">
        <v>289</v>
      </c>
      <c r="Y95" t="s">
        <v>270</v>
      </c>
      <c r="AN95">
        <v>2243</v>
      </c>
      <c r="AO95">
        <v>2258</v>
      </c>
      <c r="AP95">
        <v>2253</v>
      </c>
      <c r="AQ95">
        <v>2269</v>
      </c>
      <c r="AT95">
        <f>(($AO$80-$AN$80)/($AN$81-$AN$80))</f>
        <v>0.875</v>
      </c>
      <c r="AU95">
        <f>(($AP$80-$AN$81)/($AN$82-$AN$81))</f>
        <v>0.29166666666666669</v>
      </c>
      <c r="AV95">
        <f>(($AQ$80-$AN$81)/($AN$82-$AN$81))</f>
        <v>0.29166666666666669</v>
      </c>
      <c r="AW95">
        <f>(($AN$81-$AO$80)/($AO$81-$AO$80))</f>
        <v>0.125</v>
      </c>
      <c r="AX95">
        <f>(($AP$79-$AO$79)/($AO$80-$AO$79))</f>
        <v>0.45</v>
      </c>
      <c r="AY95">
        <f>(($AQ$79-$AO$79)/($AO$80-$AO$79))</f>
        <v>0.45</v>
      </c>
      <c r="AZ95">
        <f>(($AN$81-$AP$79)/($AP$80-$AP$79))</f>
        <v>0.66666666666666663</v>
      </c>
      <c r="BA95">
        <f>(($AO$80-$AP$79)/($AP$80-$AP$79))</f>
        <v>0.52380952380952384</v>
      </c>
      <c r="BB95">
        <f>(($AQ$79-$AP$79)/($AP$80-$AP$79))</f>
        <v>0</v>
      </c>
      <c r="BC95">
        <f>(($AN$81-$AQ$79)/($AQ$80-$AQ$79))</f>
        <v>0.66666666666666663</v>
      </c>
      <c r="BD95">
        <f>(($AO$80-$AQ$79)/($AQ$80-$AQ$79))</f>
        <v>0.52380952380952384</v>
      </c>
      <c r="BE95">
        <f>(($AP$80-$AQ$80)/($AQ$81-$AQ$80))</f>
        <v>0</v>
      </c>
      <c r="BG95">
        <v>4</v>
      </c>
      <c r="BH95">
        <v>568</v>
      </c>
      <c r="BI95">
        <f>($BH$109-$BH$106)/200</f>
        <v>0.09</v>
      </c>
      <c r="BQ95">
        <f>1-(($AO$80-$AN$80)/($AN$81-$AN$80))</f>
        <v>0.125</v>
      </c>
      <c r="BR95">
        <f>(($AP$80-$AN$81)/($AN$82-$AN$81))</f>
        <v>0.29166666666666669</v>
      </c>
      <c r="BS95">
        <f>(($AQ$80-$AN$81)/($AN$82-$AN$81))</f>
        <v>0.29166666666666669</v>
      </c>
      <c r="BT95">
        <f>(($AN$81-$AO$80)/($AO$81-$AO$80))</f>
        <v>0.125</v>
      </c>
      <c r="BU95">
        <f>(($AP$79-$AO$79)/($AO$80-$AO$79))</f>
        <v>0.45</v>
      </c>
      <c r="BV95">
        <f>(($AQ$79-$AO$79)/($AO$80-$AO$79))</f>
        <v>0.45</v>
      </c>
      <c r="BW95">
        <f>1-(($AN$81-$AP$79)/($AP$80-$AP$79))</f>
        <v>0.33333333333333337</v>
      </c>
      <c r="BX95">
        <f>1-(($AO$80-$AP$79)/($AP$80-$AP$79))</f>
        <v>0.47619047619047616</v>
      </c>
      <c r="BY95">
        <f>(($AQ$79-$AP$79)/($AP$80-$AP$79))</f>
        <v>0</v>
      </c>
      <c r="BZ95">
        <f>1-(($AN$81-$AQ$79)/($AQ$80-$AQ$79))</f>
        <v>0.33333333333333337</v>
      </c>
      <c r="CA95">
        <f>1-(($AO$80-$AQ$79)/($AQ$80-$AQ$79))</f>
        <v>0.47619047619047616</v>
      </c>
      <c r="CB95">
        <f>(($AP$80-$AQ$80)/($AQ$81-$AQ$80))</f>
        <v>0</v>
      </c>
    </row>
    <row r="96" spans="1:80" x14ac:dyDescent="0.25">
      <c r="A96">
        <v>95</v>
      </c>
      <c r="D96">
        <v>158.545163</v>
      </c>
      <c r="E96" s="5">
        <v>2</v>
      </c>
      <c r="F96">
        <v>171.075208</v>
      </c>
      <c r="G96" s="4">
        <v>3</v>
      </c>
      <c r="P96">
        <v>2</v>
      </c>
      <c r="Q96" t="str">
        <f t="shared" si="2"/>
        <v>23</v>
      </c>
      <c r="R96">
        <v>2</v>
      </c>
      <c r="X96" t="s">
        <v>289</v>
      </c>
      <c r="Y96" t="s">
        <v>271</v>
      </c>
      <c r="AB96" t="s">
        <v>289</v>
      </c>
      <c r="AC96" t="str">
        <f>CONCATENATE($R96,$R97,$R98,$R99)</f>
        <v>2341</v>
      </c>
      <c r="AN96">
        <v>2263</v>
      </c>
      <c r="AO96">
        <v>2282</v>
      </c>
      <c r="AP96">
        <v>2268</v>
      </c>
      <c r="AQ96">
        <v>2291</v>
      </c>
      <c r="AT96">
        <f>(($AO$81-$AN$81)/($AN$82-$AN$81))</f>
        <v>0.875</v>
      </c>
      <c r="AU96">
        <f>(($AP$81-$AN$82)/($AN$83-$AN$82))</f>
        <v>0.31818181818181818</v>
      </c>
      <c r="AV96">
        <f>(($AQ$81-$AN$82)/($AN$83-$AN$82))</f>
        <v>0.36363636363636365</v>
      </c>
      <c r="AW96">
        <f>(($AN$82-$AO$81)/($AO$82-$AO$81))</f>
        <v>0.15</v>
      </c>
      <c r="AX96">
        <f>(($AP$80-$AO$80)/($AO$81-$AO$80))</f>
        <v>0.41666666666666669</v>
      </c>
      <c r="AY96">
        <f>(($AQ$80-$AO$80)/($AO$81-$AO$80))</f>
        <v>0.41666666666666669</v>
      </c>
      <c r="AZ96">
        <f>(($AN$82-$AP$80)/($AP$81-$AP$80))</f>
        <v>0.70833333333333337</v>
      </c>
      <c r="BA96">
        <f>(($AO$81-$AP$80)/($AP$81-$AP$80))</f>
        <v>0.58333333333333337</v>
      </c>
      <c r="BB96">
        <f>(($AQ$80-$AP$80)/($AP$81-$AP$80))</f>
        <v>0</v>
      </c>
      <c r="BC96">
        <f>(($AN$82-$AQ$80)/($AQ$81-$AQ$80))</f>
        <v>0.68</v>
      </c>
      <c r="BD96">
        <f>(($AO$81-$AQ$80)/($AQ$81-$AQ$80))</f>
        <v>0.56000000000000005</v>
      </c>
      <c r="BE96">
        <f>(($AP$81-$AQ$80)/($AQ$81-$AQ$80))</f>
        <v>0.96</v>
      </c>
      <c r="BG96">
        <v>2</v>
      </c>
      <c r="BH96">
        <v>580</v>
      </c>
      <c r="BI96">
        <f>($BH$110-$BH$107)/200</f>
        <v>0.09</v>
      </c>
      <c r="BQ96">
        <f>1-(($AO$81-$AN$81)/($AN$82-$AN$81))</f>
        <v>0.125</v>
      </c>
      <c r="BR96">
        <f>(($AP$81-$AN$82)/($AN$83-$AN$82))</f>
        <v>0.31818181818181818</v>
      </c>
      <c r="BS96">
        <f>(($AQ$81-$AN$82)/($AN$83-$AN$82))</f>
        <v>0.36363636363636365</v>
      </c>
      <c r="BT96">
        <f>(($AN$82-$AO$81)/($AO$82-$AO$81))</f>
        <v>0.15</v>
      </c>
      <c r="BU96">
        <f>(($AP$80-$AO$80)/($AO$81-$AO$80))</f>
        <v>0.41666666666666669</v>
      </c>
      <c r="BV96">
        <f>(($AQ$80-$AO$80)/($AO$81-$AO$80))</f>
        <v>0.41666666666666669</v>
      </c>
      <c r="BW96">
        <f>1-(($AN$82-$AP$80)/($AP$81-$AP$80))</f>
        <v>0.29166666666666663</v>
      </c>
      <c r="BX96">
        <f>1-(($AO$81-$AP$80)/($AP$81-$AP$80))</f>
        <v>0.41666666666666663</v>
      </c>
      <c r="BY96">
        <f>(($AQ$80-$AP$80)/($AP$81-$AP$80))</f>
        <v>0</v>
      </c>
      <c r="BZ96">
        <f>1-(($AN$82-$AQ$80)/($AQ$81-$AQ$80))</f>
        <v>0.31999999999999995</v>
      </c>
      <c r="CA96">
        <f>1-(($AO$81-$AQ$80)/($AQ$81-$AQ$80))</f>
        <v>0.43999999999999995</v>
      </c>
      <c r="CB96">
        <f>1-(($AP$81-$AQ$80)/($AQ$81-$AQ$80))</f>
        <v>4.0000000000000036E-2</v>
      </c>
    </row>
    <row r="97" spans="1:80" x14ac:dyDescent="0.25">
      <c r="A97">
        <v>96</v>
      </c>
      <c r="D97">
        <v>158.633104</v>
      </c>
      <c r="E97" s="5">
        <v>2</v>
      </c>
      <c r="F97">
        <v>171.06770800000001</v>
      </c>
      <c r="G97" s="4">
        <v>3</v>
      </c>
      <c r="P97">
        <v>2</v>
      </c>
      <c r="Q97" t="str">
        <f t="shared" si="2"/>
        <v>23</v>
      </c>
      <c r="R97">
        <v>3</v>
      </c>
      <c r="X97" t="s">
        <v>289</v>
      </c>
      <c r="Y97" t="s">
        <v>268</v>
      </c>
      <c r="AN97">
        <v>2286</v>
      </c>
      <c r="AO97">
        <v>2302</v>
      </c>
      <c r="AP97">
        <v>2291</v>
      </c>
      <c r="AQ97">
        <v>2313</v>
      </c>
      <c r="AT97">
        <f>(($AO$82-$AN$82)/($AN$83-$AN$82))</f>
        <v>0.77272727272727271</v>
      </c>
      <c r="AU97">
        <f>(($AP$82-$AN$83)/($AN$84-$AN$83))</f>
        <v>0.32</v>
      </c>
      <c r="AV97">
        <f>(($AQ$82-$AN$83)/($AN$84-$AN$83))</f>
        <v>0.32</v>
      </c>
      <c r="AW97">
        <f>(($AN$83-$AO$82)/($AO$83-$AO$82))</f>
        <v>0.20833333333333334</v>
      </c>
      <c r="AX97">
        <f>(($AP$81-$AO$81)/($AO$82-$AO$81))</f>
        <v>0.5</v>
      </c>
      <c r="AY97">
        <f>(($AQ$81-$AO$81)/($AO$82-$AO$81))</f>
        <v>0.55000000000000004</v>
      </c>
      <c r="AZ97">
        <f>(($AN$83-$AP$81)/($AP$82-$AP$81))</f>
        <v>0.65217391304347827</v>
      </c>
      <c r="BA97">
        <f>(($AO$82-$AP$81)/($AP$82-$AP$81))</f>
        <v>0.43478260869565216</v>
      </c>
      <c r="BB97">
        <f>(($AQ$81-$AP$81)/($AP$82-$AP$81))</f>
        <v>4.3478260869565216E-2</v>
      </c>
      <c r="BC97">
        <f>(($AN$83-$AQ$81)/($AQ$82-$AQ$81))</f>
        <v>0.63636363636363635</v>
      </c>
      <c r="BD97">
        <f>(($AO$82-$AQ$81)/($AQ$82-$AQ$81))</f>
        <v>0.40909090909090912</v>
      </c>
      <c r="BE97">
        <f>(($AP$82-$AQ$82)/($AQ$83-$AQ$82))</f>
        <v>0</v>
      </c>
      <c r="BG97">
        <v>3</v>
      </c>
      <c r="BH97">
        <v>582</v>
      </c>
      <c r="BI97">
        <f>($BH$111-$BH$108)/200</f>
        <v>9.5000000000000001E-2</v>
      </c>
      <c r="BQ97">
        <f>1-(($AO$82-$AN$82)/($AN$83-$AN$82))</f>
        <v>0.22727272727272729</v>
      </c>
      <c r="BR97">
        <f>(($AP$82-$AN$83)/($AN$84-$AN$83))</f>
        <v>0.32</v>
      </c>
      <c r="BS97">
        <f>(($AQ$82-$AN$83)/($AN$84-$AN$83))</f>
        <v>0.32</v>
      </c>
      <c r="BT97">
        <f>(($AN$83-$AO$82)/($AO$83-$AO$82))</f>
        <v>0.20833333333333334</v>
      </c>
      <c r="BU97">
        <f>(($AP$81-$AO$81)/($AO$82-$AO$81))</f>
        <v>0.5</v>
      </c>
      <c r="BV97">
        <f>1-(($AQ$81-$AO$81)/($AO$82-$AO$81))</f>
        <v>0.44999999999999996</v>
      </c>
      <c r="BW97">
        <f>1-(($AN$83-$AP$81)/($AP$82-$AP$81))</f>
        <v>0.34782608695652173</v>
      </c>
      <c r="BX97">
        <f>(($AO$82-$AP$81)/($AP$82-$AP$81))</f>
        <v>0.43478260869565216</v>
      </c>
      <c r="BY97">
        <f>(($AQ$81-$AP$81)/($AP$82-$AP$81))</f>
        <v>4.3478260869565216E-2</v>
      </c>
      <c r="BZ97">
        <f>1-(($AN$83-$AQ$81)/($AQ$82-$AQ$81))</f>
        <v>0.36363636363636365</v>
      </c>
      <c r="CA97">
        <f>(($AO$82-$AQ$81)/($AQ$82-$AQ$81))</f>
        <v>0.40909090909090912</v>
      </c>
      <c r="CB97">
        <f>(($AP$82-$AQ$82)/($AQ$83-$AQ$82))</f>
        <v>0</v>
      </c>
    </row>
    <row r="98" spans="1:80" x14ac:dyDescent="0.25">
      <c r="A98">
        <v>97</v>
      </c>
      <c r="D98">
        <v>158.513792</v>
      </c>
      <c r="E98" s="5">
        <v>2</v>
      </c>
      <c r="F98">
        <v>171.02608600000002</v>
      </c>
      <c r="G98" s="4">
        <v>3</v>
      </c>
      <c r="P98">
        <v>2</v>
      </c>
      <c r="Q98" t="str">
        <f t="shared" si="2"/>
        <v>23</v>
      </c>
      <c r="R98">
        <v>4</v>
      </c>
      <c r="X98" t="s">
        <v>289</v>
      </c>
      <c r="Y98" t="s">
        <v>269</v>
      </c>
      <c r="AN98">
        <v>2307</v>
      </c>
      <c r="AO98">
        <v>2323</v>
      </c>
      <c r="AP98">
        <v>2314</v>
      </c>
      <c r="AQ98">
        <v>2337</v>
      </c>
      <c r="AT98">
        <f>(($AO$83-$AN$83)/($AN$84-$AN$83))</f>
        <v>0.76</v>
      </c>
      <c r="AU98">
        <f>(($AP$83-$AN$84)/($AN$85-$AN$84))</f>
        <v>0.4</v>
      </c>
      <c r="AV98">
        <f>(($AQ$83-$AN$84)/($AN$85-$AN$84))</f>
        <v>0.4</v>
      </c>
      <c r="AW98">
        <f>(($AN$84-$AO$83)/($AO$84-$AO$83))</f>
        <v>0.2857142857142857</v>
      </c>
      <c r="AX98">
        <f>(($AP$82-$AO$82)/($AO$83-$AO$82))</f>
        <v>0.54166666666666663</v>
      </c>
      <c r="AY98">
        <f>(($AQ$82-$AO$82)/($AO$83-$AO$82))</f>
        <v>0.54166666666666663</v>
      </c>
      <c r="AZ98">
        <f>(($AN$84-$AP$82)/($AP$83-$AP$82))</f>
        <v>0.68</v>
      </c>
      <c r="BA98">
        <f>(($AO$83-$AP$82)/($AP$83-$AP$82))</f>
        <v>0.44</v>
      </c>
      <c r="BB98">
        <f>(($AQ$82-$AP$82)/($AP$83-$AP$82))</f>
        <v>0</v>
      </c>
      <c r="BC98">
        <f>(($AN$84-$AQ$82)/($AQ$83-$AQ$82))</f>
        <v>0.68</v>
      </c>
      <c r="BD98">
        <f>(($AO$83-$AQ$82)/($AQ$83-$AQ$82))</f>
        <v>0.44</v>
      </c>
      <c r="BE98">
        <f>(($AP$83-$AQ$83)/($AQ$84-$AQ$83))</f>
        <v>0</v>
      </c>
      <c r="BG98">
        <v>4</v>
      </c>
      <c r="BH98">
        <v>594</v>
      </c>
      <c r="BI98">
        <f>($BH$112-$BH$109)/200</f>
        <v>9.5000000000000001E-2</v>
      </c>
      <c r="BQ98">
        <f>1-(($AO$83-$AN$83)/($AN$84-$AN$83))</f>
        <v>0.24</v>
      </c>
      <c r="BR98">
        <f>(($AP$83-$AN$84)/($AN$85-$AN$84))</f>
        <v>0.4</v>
      </c>
      <c r="BS98">
        <f>(($AQ$83-$AN$84)/($AN$85-$AN$84))</f>
        <v>0.4</v>
      </c>
      <c r="BT98">
        <f>(($AN$84-$AO$83)/($AO$84-$AO$83))</f>
        <v>0.2857142857142857</v>
      </c>
      <c r="BU98">
        <f>1-(($AP$82-$AO$82)/($AO$83-$AO$82))</f>
        <v>0.45833333333333337</v>
      </c>
      <c r="BV98">
        <f>1-(($AQ$82-$AO$82)/($AO$83-$AO$82))</f>
        <v>0.45833333333333337</v>
      </c>
      <c r="BW98">
        <f>1-(($AN$84-$AP$82)/($AP$83-$AP$82))</f>
        <v>0.31999999999999995</v>
      </c>
      <c r="BX98">
        <f>(($AO$83-$AP$82)/($AP$83-$AP$82))</f>
        <v>0.44</v>
      </c>
      <c r="BY98">
        <f>(($AQ$82-$AP$82)/($AP$83-$AP$82))</f>
        <v>0</v>
      </c>
      <c r="BZ98">
        <f>1-(($AN$84-$AQ$82)/($AQ$83-$AQ$82))</f>
        <v>0.31999999999999995</v>
      </c>
      <c r="CA98">
        <f>(($AO$83-$AQ$82)/($AQ$83-$AQ$82))</f>
        <v>0.44</v>
      </c>
      <c r="CB98">
        <f>(($AP$83-$AQ$83)/($AQ$84-$AQ$83))</f>
        <v>0</v>
      </c>
    </row>
    <row r="99" spans="1:80" x14ac:dyDescent="0.25">
      <c r="A99">
        <v>98</v>
      </c>
      <c r="D99">
        <v>158.47681</v>
      </c>
      <c r="E99" s="5">
        <v>2</v>
      </c>
      <c r="F99">
        <v>171.041642</v>
      </c>
      <c r="G99" s="4">
        <v>3</v>
      </c>
      <c r="P99">
        <v>2</v>
      </c>
      <c r="Q99" t="str">
        <f t="shared" si="2"/>
        <v>23</v>
      </c>
      <c r="R99">
        <v>1</v>
      </c>
      <c r="X99" t="s">
        <v>289</v>
      </c>
      <c r="Y99" t="s">
        <v>270</v>
      </c>
      <c r="AN99">
        <v>2328</v>
      </c>
      <c r="AO99">
        <v>2350</v>
      </c>
      <c r="AP99">
        <v>2337</v>
      </c>
      <c r="AQ99">
        <v>2362</v>
      </c>
      <c r="AT99">
        <f>(($AO$84-$AN$84)/($AN$85-$AN$84))</f>
        <v>0.75</v>
      </c>
      <c r="AU99">
        <f>(($AP$84-$AN$85)/($AN$86-$AN$85))</f>
        <v>0.42857142857142855</v>
      </c>
      <c r="AV99">
        <f>(($AQ$84-$AN$85)/($AN$86-$AN$85))</f>
        <v>0.39285714285714285</v>
      </c>
      <c r="AW99">
        <f>(($AN$85-$AO$84)/($AO$85-$AO$84))</f>
        <v>0.2</v>
      </c>
      <c r="AX99">
        <f>(($AP$83-$AO$83)/($AO$84-$AO$83))</f>
        <v>0.66666666666666663</v>
      </c>
      <c r="AY99">
        <f>(($AQ$83-$AO$83)/($AO$84-$AO$83))</f>
        <v>0.66666666666666663</v>
      </c>
      <c r="AZ99">
        <f>(($AN$85-$AP$83)/($AP$84-$AP$83))</f>
        <v>0.5</v>
      </c>
      <c r="BA99">
        <f>(($AO$84-$AP$83)/($AP$84-$AP$83))</f>
        <v>0.29166666666666669</v>
      </c>
      <c r="BB99">
        <f>(($AQ$83-$AP$83)/($AP$84-$AP$83))</f>
        <v>0</v>
      </c>
      <c r="BC99">
        <f>(($AN$85-$AQ$83)/($AQ$84-$AQ$83))</f>
        <v>0.52173913043478259</v>
      </c>
      <c r="BD99">
        <f>(($AO$84-$AQ$83)/($AQ$84-$AQ$83))</f>
        <v>0.30434782608695654</v>
      </c>
      <c r="BE99">
        <f>(($AP$84-$AQ$84)/($AQ$85-$AQ$84))</f>
        <v>0.04</v>
      </c>
      <c r="BG99">
        <v>1</v>
      </c>
      <c r="BH99">
        <v>596</v>
      </c>
      <c r="BI99">
        <f>($BH$113-$BH$110)/200</f>
        <v>0.11</v>
      </c>
      <c r="BQ99">
        <f>1-(($AO$84-$AN$84)/($AN$85-$AN$84))</f>
        <v>0.25</v>
      </c>
      <c r="BR99">
        <f>(($AP$84-$AN$85)/($AN$86-$AN$85))</f>
        <v>0.42857142857142855</v>
      </c>
      <c r="BS99">
        <f>(($AQ$84-$AN$85)/($AN$86-$AN$85))</f>
        <v>0.39285714285714285</v>
      </c>
      <c r="BT99">
        <f>(($AN$85-$AO$84)/($AO$85-$AO$84))</f>
        <v>0.2</v>
      </c>
      <c r="BU99">
        <f>1-(($AP$83-$AO$83)/($AO$84-$AO$83))</f>
        <v>0.33333333333333337</v>
      </c>
      <c r="BV99">
        <f>1-(($AQ$83-$AO$83)/($AO$84-$AO$83))</f>
        <v>0.33333333333333337</v>
      </c>
      <c r="BW99">
        <f>(($AN$85-$AP$83)/($AP$84-$AP$83))</f>
        <v>0.5</v>
      </c>
      <c r="BX99">
        <f>(($AO$84-$AP$83)/($AP$84-$AP$83))</f>
        <v>0.29166666666666669</v>
      </c>
      <c r="BY99">
        <f>(($AQ$83-$AP$83)/($AP$84-$AP$83))</f>
        <v>0</v>
      </c>
      <c r="BZ99">
        <f>1-(($AN$85-$AQ$83)/($AQ$84-$AQ$83))</f>
        <v>0.47826086956521741</v>
      </c>
      <c r="CA99">
        <f>(($AO$84-$AQ$83)/($AQ$84-$AQ$83))</f>
        <v>0.30434782608695654</v>
      </c>
      <c r="CB99">
        <f>(($AP$84-$AQ$84)/($AQ$85-$AQ$84))</f>
        <v>0.04</v>
      </c>
    </row>
    <row r="100" spans="1:80" x14ac:dyDescent="0.25">
      <c r="A100">
        <v>99</v>
      </c>
      <c r="D100">
        <v>158.459926</v>
      </c>
      <c r="E100" s="5">
        <v>2</v>
      </c>
      <c r="F100">
        <v>171.019555</v>
      </c>
      <c r="G100" s="4">
        <v>3</v>
      </c>
      <c r="P100">
        <v>2</v>
      </c>
      <c r="Q100" t="str">
        <f t="shared" si="2"/>
        <v>23</v>
      </c>
      <c r="R100">
        <v>2</v>
      </c>
      <c r="X100" t="s">
        <v>289</v>
      </c>
      <c r="Y100" t="s">
        <v>271</v>
      </c>
      <c r="AB100" t="s">
        <v>289</v>
      </c>
      <c r="AC100" t="str">
        <f>CONCATENATE($R100,$R101,$R102,$R103)</f>
        <v>2341</v>
      </c>
      <c r="AN100">
        <v>2354</v>
      </c>
      <c r="AO100">
        <v>2374</v>
      </c>
      <c r="AP100">
        <v>2361</v>
      </c>
      <c r="AQ100">
        <v>2386</v>
      </c>
      <c r="AT100">
        <f>(($AO$85-$AN$85)/($AN$86-$AN$85))</f>
        <v>0.7142857142857143</v>
      </c>
      <c r="AX100">
        <f>(($AP$84-$AO$84)/($AO$85-$AO$84))</f>
        <v>0.68</v>
      </c>
      <c r="AY100">
        <f>(($AQ$84-$AO$84)/($AO$85-$AO$84))</f>
        <v>0.64</v>
      </c>
      <c r="AZ100">
        <f>(($AN$86-$AP$84)/($AP$85-$AP$84))</f>
        <v>0.61538461538461542</v>
      </c>
      <c r="BA100">
        <f>(($AO$85-$AP$84)/($AP$85-$AP$84))</f>
        <v>0.30769230769230771</v>
      </c>
      <c r="BB100">
        <f>(($AQ$84-$AP$83)/($AP$84-$AP$83))</f>
        <v>0.95833333333333337</v>
      </c>
      <c r="BC100">
        <f>(($AN$86-$AQ$84)/($AQ$85-$AQ$84))</f>
        <v>0.68</v>
      </c>
      <c r="BD100">
        <f>(($AO$85-$AQ$84)/($AQ$85-$AQ$84))</f>
        <v>0.36</v>
      </c>
      <c r="BG100">
        <v>2</v>
      </c>
      <c r="BH100">
        <v>607</v>
      </c>
      <c r="BI100">
        <f>($BH$114-$BH$111)/200</f>
        <v>7.4999999999999997E-2</v>
      </c>
      <c r="BQ100">
        <f>1-(($AO$85-$AN$85)/($AN$86-$AN$85))</f>
        <v>0.2857142857142857</v>
      </c>
      <c r="BU100">
        <f>1-(($AP$84-$AO$84)/($AO$85-$AO$84))</f>
        <v>0.31999999999999995</v>
      </c>
      <c r="BV100">
        <f>1-(($AQ$84-$AO$84)/($AO$85-$AO$84))</f>
        <v>0.36</v>
      </c>
      <c r="BW100">
        <f>1-(($AN$86-$AP$84)/($AP$85-$AP$84))</f>
        <v>0.38461538461538458</v>
      </c>
      <c r="BX100">
        <f>(($AO$85-$AP$84)/($AP$85-$AP$84))</f>
        <v>0.30769230769230771</v>
      </c>
      <c r="BY100">
        <f>1-(($AQ$84-$AP$83)/($AP$84-$AP$83))</f>
        <v>4.166666666666663E-2</v>
      </c>
      <c r="BZ100">
        <f>1-(($AN$86-$AQ$84)/($AQ$85-$AQ$84))</f>
        <v>0.31999999999999995</v>
      </c>
      <c r="CA100">
        <f>(($AO$85-$AQ$84)/($AQ$85-$AQ$84))</f>
        <v>0.36</v>
      </c>
    </row>
    <row r="101" spans="1:80" x14ac:dyDescent="0.25">
      <c r="A101">
        <v>100</v>
      </c>
      <c r="D101">
        <v>158.55291700000001</v>
      </c>
      <c r="E101" s="5">
        <v>2</v>
      </c>
      <c r="P101">
        <v>1</v>
      </c>
      <c r="Q101" t="str">
        <f t="shared" si="2"/>
        <v>2</v>
      </c>
      <c r="R101">
        <v>3</v>
      </c>
      <c r="X101" t="s">
        <v>289</v>
      </c>
      <c r="Y101" t="s">
        <v>268</v>
      </c>
      <c r="AN101">
        <v>2379</v>
      </c>
      <c r="AO101">
        <v>2397</v>
      </c>
      <c r="AP101">
        <v>2386</v>
      </c>
      <c r="AQ101">
        <v>2410</v>
      </c>
      <c r="BB101">
        <f>(($AQ$85-$AP$84)/($AP$85-$AP$84))</f>
        <v>0.92307692307692313</v>
      </c>
      <c r="BG101">
        <v>3</v>
      </c>
      <c r="BH101">
        <v>609</v>
      </c>
      <c r="BI101">
        <f>($BH$115-$BH$112)/200</f>
        <v>7.4999999999999997E-2</v>
      </c>
      <c r="BY101">
        <f>1-(($AQ$85-$AP$84)/($AP$85-$AP$84))</f>
        <v>7.6923076923076872E-2</v>
      </c>
    </row>
    <row r="102" spans="1:80" x14ac:dyDescent="0.25">
      <c r="A102">
        <v>101</v>
      </c>
      <c r="D102">
        <v>158.54108300000001</v>
      </c>
      <c r="E102" s="5">
        <v>2</v>
      </c>
      <c r="P102">
        <v>1</v>
      </c>
      <c r="Q102" t="str">
        <f t="shared" si="2"/>
        <v>2</v>
      </c>
      <c r="R102">
        <v>4</v>
      </c>
      <c r="X102" t="s">
        <v>289</v>
      </c>
      <c r="Y102" t="s">
        <v>269</v>
      </c>
      <c r="AN102">
        <v>2401</v>
      </c>
      <c r="AO102">
        <v>2419</v>
      </c>
      <c r="AP102">
        <v>2411</v>
      </c>
      <c r="AQ102">
        <v>2443</v>
      </c>
      <c r="BG102">
        <v>4</v>
      </c>
      <c r="BH102">
        <v>620</v>
      </c>
      <c r="BI102">
        <f>($BH$116-$BH$113)/200</f>
        <v>7.4999999999999997E-2</v>
      </c>
    </row>
    <row r="103" spans="1:80" x14ac:dyDescent="0.25">
      <c r="A103">
        <v>102</v>
      </c>
      <c r="B103">
        <v>153.91112800000002</v>
      </c>
      <c r="C103" s="2">
        <v>1</v>
      </c>
      <c r="D103">
        <v>158.551591</v>
      </c>
      <c r="E103" s="5">
        <v>2</v>
      </c>
      <c r="P103">
        <v>2</v>
      </c>
      <c r="Q103" t="str">
        <f t="shared" si="2"/>
        <v>12</v>
      </c>
      <c r="R103">
        <v>1</v>
      </c>
      <c r="X103" t="s">
        <v>289</v>
      </c>
      <c r="Y103" t="s">
        <v>270</v>
      </c>
      <c r="AN103">
        <v>2424</v>
      </c>
      <c r="AO103">
        <v>2456</v>
      </c>
      <c r="AP103">
        <v>2446</v>
      </c>
      <c r="AQ103">
        <v>2469</v>
      </c>
      <c r="BG103">
        <v>1</v>
      </c>
      <c r="BH103">
        <v>622</v>
      </c>
      <c r="BI103">
        <f>($BH$117-$BH$114)/200</f>
        <v>0.1</v>
      </c>
    </row>
    <row r="104" spans="1:80" x14ac:dyDescent="0.25">
      <c r="A104">
        <v>103</v>
      </c>
      <c r="B104">
        <v>153.871545</v>
      </c>
      <c r="C104" s="2">
        <v>1</v>
      </c>
      <c r="D104">
        <v>158.5445</v>
      </c>
      <c r="E104" s="5">
        <v>2</v>
      </c>
      <c r="P104">
        <v>2</v>
      </c>
      <c r="Q104" t="str">
        <f t="shared" si="2"/>
        <v>12</v>
      </c>
      <c r="R104">
        <v>2</v>
      </c>
      <c r="X104" t="s">
        <v>289</v>
      </c>
      <c r="Y104" t="s">
        <v>271</v>
      </c>
      <c r="AB104" t="s">
        <v>289</v>
      </c>
      <c r="AC104" t="str">
        <f>CONCATENATE($R104,$R105,$R106,$R107)</f>
        <v>2341</v>
      </c>
      <c r="AN104">
        <v>2435</v>
      </c>
      <c r="AO104">
        <v>2481</v>
      </c>
      <c r="AP104">
        <v>2468</v>
      </c>
      <c r="AQ104">
        <v>2492</v>
      </c>
      <c r="AT104">
        <f>(($AO$87-$AN$87)/($AN$88-$AN$87))</f>
        <v>0.51724137931034486</v>
      </c>
      <c r="AU104">
        <f>(($AP$87-$AN$87)/($AN$88-$AN$87))</f>
        <v>0.48275862068965519</v>
      </c>
      <c r="AV104">
        <f>(($AQ$86-$AN$87)/($AN$88-$AN$87))</f>
        <v>0</v>
      </c>
      <c r="AW104">
        <f>(($AN$87-$AO$86)/($AO$87-$AO$86))</f>
        <v>0.5161290322580645</v>
      </c>
      <c r="AX104">
        <f>(($AP$87-$AO$86)/($AO$87-$AO$86))</f>
        <v>0.967741935483871</v>
      </c>
      <c r="AY104">
        <f>(($AQ$86-$AO$86)/($AO$87-$AO$86))</f>
        <v>0.5161290322580645</v>
      </c>
      <c r="AZ104">
        <f>(($AN$87-$AP$86)/($AP$87-$AP$86))</f>
        <v>0.54838709677419351</v>
      </c>
      <c r="BA104">
        <f>(($AO$86-$AP$86)/($AP$87-$AP$86))</f>
        <v>3.2258064516129031E-2</v>
      </c>
      <c r="BB104">
        <f>(($AQ$86-$AP$86)/($AP$87-$AP$86))</f>
        <v>0.54838709677419351</v>
      </c>
      <c r="BC104">
        <f>(($AN$87-$AQ$86)/($AQ$87-$AQ$86))</f>
        <v>0</v>
      </c>
      <c r="BD104">
        <f>(($AO$87-$AQ$86)/($AQ$87-$AQ$86))</f>
        <v>0.5</v>
      </c>
      <c r="BE104">
        <f>(($AP$87-$AQ$86)/($AQ$87-$AQ$86))</f>
        <v>0.46666666666666667</v>
      </c>
      <c r="BG104">
        <v>2</v>
      </c>
      <c r="BH104">
        <v>633</v>
      </c>
      <c r="BI104">
        <f>($BH$118-$BH$115)/200</f>
        <v>7.0000000000000007E-2</v>
      </c>
      <c r="BQ104">
        <f>1-(($AO$87-$AN$87)/($AN$88-$AN$87))</f>
        <v>0.48275862068965514</v>
      </c>
      <c r="BR104">
        <f>(($AP$87-$AN$87)/($AN$88-$AN$87))</f>
        <v>0.48275862068965519</v>
      </c>
      <c r="BS104">
        <f>(($AQ$86-$AN$87)/($AN$88-$AN$87))</f>
        <v>0</v>
      </c>
      <c r="BT104">
        <f>1-(($AN$87-$AO$86)/($AO$87-$AO$86))</f>
        <v>0.4838709677419355</v>
      </c>
      <c r="BU104">
        <f>1-(($AP$87-$AO$86)/($AO$87-$AO$86))</f>
        <v>3.2258064516129004E-2</v>
      </c>
      <c r="BV104">
        <f>1-(($AQ$86-$AO$86)/($AO$87-$AO$86))</f>
        <v>0.4838709677419355</v>
      </c>
      <c r="BW104">
        <f>1-(($AN$87-$AP$86)/($AP$87-$AP$86))</f>
        <v>0.45161290322580649</v>
      </c>
      <c r="BX104">
        <f>(($AO$86-$AP$86)/($AP$87-$AP$86))</f>
        <v>3.2258064516129031E-2</v>
      </c>
      <c r="BY104">
        <f>1-(($AQ$86-$AP$86)/($AP$87-$AP$86))</f>
        <v>0.45161290322580649</v>
      </c>
      <c r="BZ104">
        <f>(($AN$87-$AQ$86)/($AQ$87-$AQ$86))</f>
        <v>0</v>
      </c>
      <c r="CA104">
        <f>(($AO$87-$AQ$86)/($AQ$87-$AQ$86))</f>
        <v>0.5</v>
      </c>
      <c r="CB104">
        <f>(($AP$87-$AQ$86)/($AQ$87-$AQ$86))</f>
        <v>0.46666666666666667</v>
      </c>
    </row>
    <row r="105" spans="1:80" x14ac:dyDescent="0.25">
      <c r="A105">
        <v>104</v>
      </c>
      <c r="B105">
        <v>153.91189400000002</v>
      </c>
      <c r="C105" s="2">
        <v>1</v>
      </c>
      <c r="D105">
        <v>158.51409799999999</v>
      </c>
      <c r="E105" s="5">
        <v>2</v>
      </c>
      <c r="P105">
        <v>2</v>
      </c>
      <c r="Q105" t="str">
        <f t="shared" si="2"/>
        <v>12</v>
      </c>
      <c r="R105">
        <v>3</v>
      </c>
      <c r="X105" t="s">
        <v>289</v>
      </c>
      <c r="Y105" t="s">
        <v>268</v>
      </c>
      <c r="AN105">
        <v>2463</v>
      </c>
      <c r="AO105">
        <v>2504</v>
      </c>
      <c r="AP105">
        <v>2491</v>
      </c>
      <c r="AQ105">
        <v>2515</v>
      </c>
      <c r="AT105">
        <f>(($AO$88-$AN$88)/($AN$89-$AN$88))</f>
        <v>0.61904761904761907</v>
      </c>
      <c r="AU105">
        <f>(($AP$88-$AN$88)/($AN$89-$AN$88))</f>
        <v>0.38095238095238093</v>
      </c>
      <c r="AV105">
        <f>(($AQ$87-$AN$88)/($AN$89-$AN$88))</f>
        <v>4.7619047619047616E-2</v>
      </c>
      <c r="AW105">
        <f>(($AN$88-$AO$87)/($AO$88-$AO$87))</f>
        <v>0.51851851851851849</v>
      </c>
      <c r="AX105">
        <f>(($AP$88-$AO$87)/($AO$88-$AO$87))</f>
        <v>0.81481481481481477</v>
      </c>
      <c r="AY105">
        <f>(($AQ$87-$AO$87)/($AO$88-$AO$87))</f>
        <v>0.55555555555555558</v>
      </c>
      <c r="AZ105">
        <f>(($AN$88-$AP$87)/($AP$88-$AP$87))</f>
        <v>0.65217391304347827</v>
      </c>
      <c r="BA105">
        <f>(($AO$87-$AP$87)/($AP$88-$AP$87))</f>
        <v>4.3478260869565216E-2</v>
      </c>
      <c r="BB105">
        <f>(($AQ$87-$AP$87)/($AP$88-$AP$87))</f>
        <v>0.69565217391304346</v>
      </c>
      <c r="BC105">
        <f>(($AN$88-$AQ$86)/($AQ$87-$AQ$86))</f>
        <v>0.96666666666666667</v>
      </c>
      <c r="BD105">
        <f>(($AO$88-$AQ$87)/($AQ$88-$AQ$87))</f>
        <v>0.48</v>
      </c>
      <c r="BE105">
        <f>(($AP$88-$AQ$87)/($AQ$88-$AQ$87))</f>
        <v>0.28000000000000003</v>
      </c>
      <c r="BG105">
        <v>3</v>
      </c>
      <c r="BH105">
        <v>635</v>
      </c>
      <c r="BI105">
        <f>($BH$119-$BH$116)/200</f>
        <v>0.09</v>
      </c>
      <c r="BQ105">
        <f>1-(($AO$88-$AN$88)/($AN$89-$AN$88))</f>
        <v>0.38095238095238093</v>
      </c>
      <c r="BR105">
        <f>(($AP$88-$AN$88)/($AN$89-$AN$88))</f>
        <v>0.38095238095238093</v>
      </c>
      <c r="BS105">
        <f>(($AQ$87-$AN$88)/($AN$89-$AN$88))</f>
        <v>4.7619047619047616E-2</v>
      </c>
      <c r="BT105">
        <f>1-(($AN$88-$AO$87)/($AO$88-$AO$87))</f>
        <v>0.48148148148148151</v>
      </c>
      <c r="BU105">
        <f>1-(($AP$88-$AO$87)/($AO$88-$AO$87))</f>
        <v>0.18518518518518523</v>
      </c>
      <c r="BV105">
        <f>1-(($AQ$87-$AO$87)/($AO$88-$AO$87))</f>
        <v>0.44444444444444442</v>
      </c>
      <c r="BW105">
        <f>1-(($AN$88-$AP$87)/($AP$88-$AP$87))</f>
        <v>0.34782608695652173</v>
      </c>
      <c r="BX105">
        <f>(($AO$87-$AP$87)/($AP$88-$AP$87))</f>
        <v>4.3478260869565216E-2</v>
      </c>
      <c r="BY105">
        <f>1-(($AQ$87-$AP$87)/($AP$88-$AP$87))</f>
        <v>0.30434782608695654</v>
      </c>
      <c r="BZ105">
        <f>1-(($AN$88-$AQ$86)/($AQ$87-$AQ$86))</f>
        <v>3.3333333333333326E-2</v>
      </c>
      <c r="CA105">
        <f>(($AO$88-$AQ$87)/($AQ$88-$AQ$87))</f>
        <v>0.48</v>
      </c>
      <c r="CB105">
        <f>(($AP$88-$AQ$87)/($AQ$88-$AQ$87))</f>
        <v>0.28000000000000003</v>
      </c>
    </row>
    <row r="106" spans="1:80" x14ac:dyDescent="0.25">
      <c r="A106">
        <v>105</v>
      </c>
      <c r="B106">
        <v>153.92719700000001</v>
      </c>
      <c r="C106" s="2">
        <v>1</v>
      </c>
      <c r="D106">
        <v>158.558987</v>
      </c>
      <c r="E106" s="5">
        <v>2</v>
      </c>
      <c r="P106">
        <v>2</v>
      </c>
      <c r="Q106" t="str">
        <f t="shared" si="2"/>
        <v>12</v>
      </c>
      <c r="R106">
        <v>4</v>
      </c>
      <c r="X106" t="s">
        <v>289</v>
      </c>
      <c r="Y106" t="s">
        <v>269</v>
      </c>
      <c r="AN106">
        <v>2484</v>
      </c>
      <c r="AO106">
        <v>2529</v>
      </c>
      <c r="AP106">
        <v>2515</v>
      </c>
      <c r="AQ106">
        <v>2538</v>
      </c>
      <c r="AT106">
        <f>(($AO$89-$AN$89)/($AN$90-$AN$89))</f>
        <v>0.82608695652173914</v>
      </c>
      <c r="AU106">
        <f>(($AP$89-$AN$89)/($AN$90-$AN$89))</f>
        <v>0.30434782608695654</v>
      </c>
      <c r="AV106">
        <f>(($AQ$88-$AN$89)/($AN$90-$AN$89))</f>
        <v>0.21739130434782608</v>
      </c>
      <c r="AW106">
        <f>(($AN$89-$AO$88)/($AO$89-$AO$88))</f>
        <v>0.29629629629629628</v>
      </c>
      <c r="AX106">
        <f>(($AP$89-$AO$88)/($AO$89-$AO$88))</f>
        <v>0.55555555555555558</v>
      </c>
      <c r="AY106">
        <f>(($AQ$88-$AO$88)/($AO$89-$AO$88))</f>
        <v>0.48148148148148145</v>
      </c>
      <c r="AZ106">
        <f>(($AN$89-$AP$88)/($AP$89-$AP$88))</f>
        <v>0.65</v>
      </c>
      <c r="BA106">
        <f>(($AO$88-$AP$88)/($AP$89-$AP$88))</f>
        <v>0.25</v>
      </c>
      <c r="BB106">
        <f>(($AQ$88-$AP$88)/($AP$89-$AP$88))</f>
        <v>0.9</v>
      </c>
      <c r="BC106">
        <f>(($AN$89-$AQ$87)/($AQ$88-$AQ$87))</f>
        <v>0.8</v>
      </c>
      <c r="BD106">
        <f>(($AO$89-$AQ$88)/($AQ$89-$AQ$88))</f>
        <v>0.56000000000000005</v>
      </c>
      <c r="BE106">
        <f>(($AP$89-$AQ$88)/($AQ$89-$AQ$88))</f>
        <v>0.08</v>
      </c>
      <c r="BG106">
        <v>4</v>
      </c>
      <c r="BH106">
        <v>644</v>
      </c>
      <c r="BI106">
        <f>($BH$120-$BH$117)/200</f>
        <v>7.0000000000000007E-2</v>
      </c>
      <c r="BQ106">
        <f>1-(($AO$89-$AN$89)/($AN$90-$AN$89))</f>
        <v>0.17391304347826086</v>
      </c>
      <c r="BR106">
        <f>(($AP$89-$AN$89)/($AN$90-$AN$89))</f>
        <v>0.30434782608695654</v>
      </c>
      <c r="BS106">
        <f>(($AQ$88-$AN$89)/($AN$90-$AN$89))</f>
        <v>0.21739130434782608</v>
      </c>
      <c r="BT106">
        <f>(($AN$89-$AO$88)/($AO$89-$AO$88))</f>
        <v>0.29629629629629628</v>
      </c>
      <c r="BU106">
        <f>1-(($AP$89-$AO$88)/($AO$89-$AO$88))</f>
        <v>0.44444444444444442</v>
      </c>
      <c r="BV106">
        <f>(($AQ$88-$AO$88)/($AO$89-$AO$88))</f>
        <v>0.48148148148148145</v>
      </c>
      <c r="BW106">
        <f>1-(($AN$89-$AP$88)/($AP$89-$AP$88))</f>
        <v>0.35</v>
      </c>
      <c r="BX106">
        <f>(($AO$88-$AP$88)/($AP$89-$AP$88))</f>
        <v>0.25</v>
      </c>
      <c r="BY106">
        <f>1-(($AQ$88-$AP$88)/($AP$89-$AP$88))</f>
        <v>9.9999999999999978E-2</v>
      </c>
      <c r="BZ106">
        <f>1-(($AN$89-$AQ$87)/($AQ$88-$AQ$87))</f>
        <v>0.19999999999999996</v>
      </c>
      <c r="CA106">
        <f>1-(($AO$89-$AQ$88)/($AQ$89-$AQ$88))</f>
        <v>0.43999999999999995</v>
      </c>
      <c r="CB106">
        <f>(($AP$89-$AQ$88)/($AQ$89-$AQ$88))</f>
        <v>0.08</v>
      </c>
    </row>
    <row r="107" spans="1:80" x14ac:dyDescent="0.25">
      <c r="A107">
        <v>106</v>
      </c>
      <c r="B107">
        <v>153.92081999999999</v>
      </c>
      <c r="C107" s="2">
        <v>1</v>
      </c>
      <c r="P107">
        <v>1</v>
      </c>
      <c r="Q107" t="str">
        <f t="shared" si="2"/>
        <v>1</v>
      </c>
      <c r="R107">
        <v>1</v>
      </c>
      <c r="X107" t="s">
        <v>289</v>
      </c>
      <c r="Y107" t="s">
        <v>270</v>
      </c>
      <c r="AN107">
        <v>2509</v>
      </c>
      <c r="AO107">
        <v>2550</v>
      </c>
      <c r="AP107">
        <v>2538</v>
      </c>
      <c r="AQ107">
        <v>2560</v>
      </c>
      <c r="AT107">
        <f>(($AO$90-$AN$90)/($AN$91-$AN$90))</f>
        <v>0.88</v>
      </c>
      <c r="AU107">
        <f>(($AP$90-$AN$90)/($AN$91-$AN$90))</f>
        <v>0.28000000000000003</v>
      </c>
      <c r="AV107">
        <f>(($AQ$89-$AN$90)/($AN$91-$AN$90))</f>
        <v>0.28000000000000003</v>
      </c>
      <c r="AW107">
        <f>(($AN$90-$AO$89)/($AO$90-$AO$89))</f>
        <v>0.15384615384615385</v>
      </c>
      <c r="AX107">
        <f>(($AP$90-$AO$89)/($AO$90-$AO$89))</f>
        <v>0.42307692307692307</v>
      </c>
      <c r="AY107">
        <f>(($AQ$89-$AO$89)/($AO$90-$AO$89))</f>
        <v>0.42307692307692307</v>
      </c>
      <c r="AZ107">
        <f>(($AN$90-$AP$89)/($AP$90-$AP$89))</f>
        <v>0.69565217391304346</v>
      </c>
      <c r="BA107">
        <f>(($AO$89-$AP$89)/($AP$90-$AP$89))</f>
        <v>0.52173913043478259</v>
      </c>
      <c r="BB107">
        <f>(($AQ$89-$AP$90)/($AP$91-$AP$90))</f>
        <v>0</v>
      </c>
      <c r="BC107">
        <f>(($AN$90-$AQ$88)/($AQ$89-$AQ$88))</f>
        <v>0.72</v>
      </c>
      <c r="BD107">
        <f>(($AO$90-$AQ$89)/($AQ$90-$AQ$89))</f>
        <v>0.6</v>
      </c>
      <c r="BE107">
        <f>(($AP$90-$AQ$89)/($AQ$90-$AQ$89))</f>
        <v>0</v>
      </c>
      <c r="BG107">
        <v>1</v>
      </c>
      <c r="BH107">
        <v>647</v>
      </c>
      <c r="BI107">
        <f>($BH$121-$BH$118)/200</f>
        <v>0.11</v>
      </c>
      <c r="BQ107">
        <f>1-(($AO$90-$AN$90)/($AN$91-$AN$90))</f>
        <v>0.12</v>
      </c>
      <c r="BR107">
        <f>(($AP$90-$AN$90)/($AN$91-$AN$90))</f>
        <v>0.28000000000000003</v>
      </c>
      <c r="BS107">
        <f>(($AQ$89-$AN$90)/($AN$91-$AN$90))</f>
        <v>0.28000000000000003</v>
      </c>
      <c r="BT107">
        <f>(($AN$90-$AO$89)/($AO$90-$AO$89))</f>
        <v>0.15384615384615385</v>
      </c>
      <c r="BU107">
        <f>(($AP$90-$AO$89)/($AO$90-$AO$89))</f>
        <v>0.42307692307692307</v>
      </c>
      <c r="BV107">
        <f>(($AQ$89-$AO$89)/($AO$90-$AO$89))</f>
        <v>0.42307692307692307</v>
      </c>
      <c r="BW107">
        <f>1-(($AN$90-$AP$89)/($AP$90-$AP$89))</f>
        <v>0.30434782608695654</v>
      </c>
      <c r="BX107">
        <f>1-(($AO$89-$AP$89)/($AP$90-$AP$89))</f>
        <v>0.47826086956521741</v>
      </c>
      <c r="BY107">
        <f>(($AQ$89-$AP$90)/($AP$91-$AP$90))</f>
        <v>0</v>
      </c>
      <c r="BZ107">
        <f>1-(($AN$90-$AQ$88)/($AQ$89-$AQ$88))</f>
        <v>0.28000000000000003</v>
      </c>
      <c r="CA107">
        <f>1-(($AO$90-$AQ$89)/($AQ$90-$AQ$89))</f>
        <v>0.4</v>
      </c>
      <c r="CB107">
        <f>(($AP$90-$AQ$89)/($AQ$90-$AQ$89))</f>
        <v>0</v>
      </c>
    </row>
    <row r="108" spans="1:80" x14ac:dyDescent="0.25">
      <c r="A108">
        <v>107</v>
      </c>
      <c r="B108">
        <v>153.917709</v>
      </c>
      <c r="C108" s="2">
        <v>1</v>
      </c>
      <c r="P108">
        <v>1</v>
      </c>
      <c r="Q108" t="str">
        <f t="shared" si="2"/>
        <v>1</v>
      </c>
      <c r="R108">
        <v>2</v>
      </c>
      <c r="X108" t="s">
        <v>289</v>
      </c>
      <c r="Y108" t="s">
        <v>271</v>
      </c>
      <c r="AB108" t="s">
        <v>289</v>
      </c>
      <c r="AC108" t="str">
        <f>CONCATENATE($R108,$R109,$R110,$R111)</f>
        <v>2341</v>
      </c>
      <c r="AN108">
        <v>2532</v>
      </c>
      <c r="AO108">
        <v>2571</v>
      </c>
      <c r="AP108">
        <v>2560</v>
      </c>
      <c r="AQ108">
        <v>2583</v>
      </c>
      <c r="AT108">
        <f>(($AO$91-$AN$91)/($AN$92-$AN$91))</f>
        <v>0.81818181818181823</v>
      </c>
      <c r="AU108">
        <f>(($AP$91-$AN$91)/($AN$92-$AN$91))</f>
        <v>0.27272727272727271</v>
      </c>
      <c r="AV108">
        <f>(($AQ$90-$AN$91)/($AN$92-$AN$91))</f>
        <v>0.31818181818181818</v>
      </c>
      <c r="AW108">
        <f>(($AN$91-$AO$90)/($AO$91-$AO$90))</f>
        <v>0.14285714285714285</v>
      </c>
      <c r="AX108">
        <f>(($AP$91-$AO$90)/($AO$91-$AO$90))</f>
        <v>0.42857142857142855</v>
      </c>
      <c r="AY108">
        <f>(($AQ$90-$AO$90)/($AO$91-$AO$90))</f>
        <v>0.47619047619047616</v>
      </c>
      <c r="AZ108">
        <f>(($AN$91-$AP$90)/($AP$91-$AP$90))</f>
        <v>0.75</v>
      </c>
      <c r="BA108">
        <f>(($AO$90-$AP$90)/($AP$91-$AP$90))</f>
        <v>0.625</v>
      </c>
      <c r="BB108">
        <f>(($AQ$90-$AP$91)/($AP$92-$AP$91))</f>
        <v>4.3478260869565216E-2</v>
      </c>
      <c r="BC108">
        <f>(($AN$91-$AQ$89)/($AQ$90-$AQ$89))</f>
        <v>0.72</v>
      </c>
      <c r="BD108">
        <f>(($AO$91-$AQ$90)/($AQ$91-$AQ$90))</f>
        <v>0.5</v>
      </c>
      <c r="BE108">
        <f>(($AP$91-$AQ$89)/($AQ$90-$AQ$89))</f>
        <v>0.96</v>
      </c>
      <c r="BG108">
        <v>2</v>
      </c>
      <c r="BH108">
        <v>655</v>
      </c>
      <c r="BI108">
        <f>($BH$122-$BH$119)/200</f>
        <v>7.0000000000000007E-2</v>
      </c>
      <c r="BQ108">
        <f>1-(($AO$91-$AN$91)/($AN$92-$AN$91))</f>
        <v>0.18181818181818177</v>
      </c>
      <c r="BR108">
        <f>(($AP$91-$AN$91)/($AN$92-$AN$91))</f>
        <v>0.27272727272727271</v>
      </c>
      <c r="BS108">
        <f>(($AQ$90-$AN$91)/($AN$92-$AN$91))</f>
        <v>0.31818181818181818</v>
      </c>
      <c r="BT108">
        <f>(($AN$91-$AO$90)/($AO$91-$AO$90))</f>
        <v>0.14285714285714285</v>
      </c>
      <c r="BU108">
        <f>(($AP$91-$AO$90)/($AO$91-$AO$90))</f>
        <v>0.42857142857142855</v>
      </c>
      <c r="BV108">
        <f>(($AQ$90-$AO$90)/($AO$91-$AO$90))</f>
        <v>0.47619047619047616</v>
      </c>
      <c r="BW108">
        <f>1-(($AN$91-$AP$90)/($AP$91-$AP$90))</f>
        <v>0.25</v>
      </c>
      <c r="BX108">
        <f>1-(($AO$90-$AP$90)/($AP$91-$AP$90))</f>
        <v>0.375</v>
      </c>
      <c r="BY108">
        <f>(($AQ$90-$AP$91)/($AP$92-$AP$91))</f>
        <v>4.3478260869565216E-2</v>
      </c>
      <c r="BZ108">
        <f>1-(($AN$91-$AQ$89)/($AQ$90-$AQ$89))</f>
        <v>0.28000000000000003</v>
      </c>
      <c r="CA108">
        <f>(($AO$91-$AQ$90)/($AQ$91-$AQ$90))</f>
        <v>0.5</v>
      </c>
      <c r="CB108">
        <f>1-(($AP$91-$AQ$89)/($AQ$90-$AQ$89))</f>
        <v>4.0000000000000036E-2</v>
      </c>
    </row>
    <row r="109" spans="1:80" x14ac:dyDescent="0.25">
      <c r="A109">
        <v>108</v>
      </c>
      <c r="B109">
        <v>153.960353</v>
      </c>
      <c r="C109" s="2">
        <v>1</v>
      </c>
      <c r="P109">
        <v>1</v>
      </c>
      <c r="Q109" t="str">
        <f t="shared" si="2"/>
        <v>1</v>
      </c>
      <c r="R109">
        <v>3</v>
      </c>
      <c r="X109" t="s">
        <v>289</v>
      </c>
      <c r="Y109" t="s">
        <v>268</v>
      </c>
      <c r="AN109">
        <v>2553</v>
      </c>
      <c r="AO109">
        <v>2593</v>
      </c>
      <c r="AP109">
        <v>2584</v>
      </c>
      <c r="AQ109">
        <v>2608</v>
      </c>
      <c r="AT109">
        <f>(($AO$92-$AN$92)/($AN$93-$AN$92))</f>
        <v>0.76190476190476186</v>
      </c>
      <c r="AU109">
        <f>(($AP$92-$AN$92)/($AN$93-$AN$92))</f>
        <v>0.33333333333333331</v>
      </c>
      <c r="AV109">
        <f>(($AQ$91-$AN$92)/($AN$93-$AN$92))</f>
        <v>0.33333333333333331</v>
      </c>
      <c r="AW109">
        <f>(($AN$92-$AO$91)/($AO$92-$AO$91))</f>
        <v>0.2</v>
      </c>
      <c r="AX109">
        <f>(($AP$92-$AO$91)/($AO$92-$AO$91))</f>
        <v>0.55000000000000004</v>
      </c>
      <c r="AY109">
        <f>(($AQ$91-$AO$91)/($AO$92-$AO$91))</f>
        <v>0.55000000000000004</v>
      </c>
      <c r="AZ109">
        <f>(($AN$92-$AP$91)/($AP$92-$AP$91))</f>
        <v>0.69565217391304346</v>
      </c>
      <c r="BA109">
        <f>(($AO$91-$AP$91)/($AP$92-$AP$91))</f>
        <v>0.52173913043478259</v>
      </c>
      <c r="BB109">
        <f>(($AQ$91-$AP$92)/($AP$93-$AP$92))</f>
        <v>0</v>
      </c>
      <c r="BC109">
        <f>(($AN$92-$AQ$90)/($AQ$91-$AQ$90))</f>
        <v>0.68181818181818177</v>
      </c>
      <c r="BD109">
        <f>(($AO$92-$AQ$91)/($AQ$92-$AQ$91))</f>
        <v>0.42857142857142855</v>
      </c>
      <c r="BE109">
        <f>(($AP$92-$AQ$91)/($AQ$92-$AQ$91))</f>
        <v>0</v>
      </c>
      <c r="BG109">
        <v>3</v>
      </c>
      <c r="BH109">
        <v>662</v>
      </c>
      <c r="BI109">
        <f>($BH$123-$BH$120)/200</f>
        <v>8.5000000000000006E-2</v>
      </c>
      <c r="BQ109">
        <f>1-(($AO$92-$AN$92)/($AN$93-$AN$92))</f>
        <v>0.23809523809523814</v>
      </c>
      <c r="BR109">
        <f>(($AP$92-$AN$92)/($AN$93-$AN$92))</f>
        <v>0.33333333333333331</v>
      </c>
      <c r="BS109">
        <f>(($AQ$91-$AN$92)/($AN$93-$AN$92))</f>
        <v>0.33333333333333331</v>
      </c>
      <c r="BT109">
        <f>(($AN$92-$AO$91)/($AO$92-$AO$91))</f>
        <v>0.2</v>
      </c>
      <c r="BU109">
        <f>1-(($AP$92-$AO$91)/($AO$92-$AO$91))</f>
        <v>0.44999999999999996</v>
      </c>
      <c r="BV109">
        <f>1-(($AQ$91-$AO$91)/($AO$92-$AO$91))</f>
        <v>0.44999999999999996</v>
      </c>
      <c r="BW109">
        <f>1-(($AN$92-$AP$91)/($AP$92-$AP$91))</f>
        <v>0.30434782608695654</v>
      </c>
      <c r="BX109">
        <f>1-(($AO$91-$AP$91)/($AP$92-$AP$91))</f>
        <v>0.47826086956521741</v>
      </c>
      <c r="BY109">
        <f>(($AQ$91-$AP$92)/($AP$93-$AP$92))</f>
        <v>0</v>
      </c>
      <c r="BZ109">
        <f>1-(($AN$92-$AQ$90)/($AQ$91-$AQ$90))</f>
        <v>0.31818181818181823</v>
      </c>
      <c r="CA109">
        <f>(($AO$92-$AQ$91)/($AQ$92-$AQ$91))</f>
        <v>0.42857142857142855</v>
      </c>
      <c r="CB109">
        <f>(($AP$92-$AQ$91)/($AQ$92-$AQ$91))</f>
        <v>0</v>
      </c>
    </row>
    <row r="110" spans="1:80" x14ac:dyDescent="0.25">
      <c r="A110">
        <v>109</v>
      </c>
      <c r="B110">
        <v>153.935205</v>
      </c>
      <c r="C110" s="2">
        <v>1</v>
      </c>
      <c r="P110">
        <v>1</v>
      </c>
      <c r="Q110" t="str">
        <f t="shared" si="2"/>
        <v>1</v>
      </c>
      <c r="R110">
        <v>4</v>
      </c>
      <c r="X110" t="s">
        <v>289</v>
      </c>
      <c r="Y110" t="s">
        <v>269</v>
      </c>
      <c r="AN110">
        <v>2575</v>
      </c>
      <c r="AO110">
        <v>2619</v>
      </c>
      <c r="AP110">
        <v>2609</v>
      </c>
      <c r="AT110">
        <f>(($AO$93-$AN$93)/($AN$94-$AN$93))</f>
        <v>0.83333333333333337</v>
      </c>
      <c r="AU110">
        <f>(($AP$93-$AN$93)/($AN$94-$AN$93))</f>
        <v>0.29166666666666669</v>
      </c>
      <c r="AV110">
        <f>(($AQ$92-$AN$93)/($AN$94-$AN$93))</f>
        <v>0.29166666666666669</v>
      </c>
      <c r="AW110">
        <f>(($AN$93-$AO$92)/($AO$93-$AO$92))</f>
        <v>0.2</v>
      </c>
      <c r="AX110">
        <f>(($AP$93-$AO$92)/($AO$93-$AO$92))</f>
        <v>0.48</v>
      </c>
      <c r="AY110">
        <f>(($AQ$92-$AO$92)/($AO$93-$AO$92))</f>
        <v>0.48</v>
      </c>
      <c r="AZ110">
        <f>(($AN$93-$AP$92)/($AP$93-$AP$92))</f>
        <v>0.66666666666666663</v>
      </c>
      <c r="BA110">
        <f>(($AO$92-$AP$92)/($AP$93-$AP$92))</f>
        <v>0.42857142857142855</v>
      </c>
      <c r="BB110">
        <f>(($AQ$92-$AP$93)/($AP$94-$AP$93))</f>
        <v>0</v>
      </c>
      <c r="BC110">
        <f>(($AN$93-$AQ$91)/($AQ$92-$AQ$91))</f>
        <v>0.66666666666666663</v>
      </c>
      <c r="BD110">
        <f>(($AO$93-$AQ$92)/($AQ$93-$AQ$92))</f>
        <v>0.52</v>
      </c>
      <c r="BE110">
        <f>(($AP$93-$AQ$92)/($AQ$93-$AQ$92))</f>
        <v>0</v>
      </c>
      <c r="BG110">
        <v>4</v>
      </c>
      <c r="BH110">
        <v>665</v>
      </c>
      <c r="BI110">
        <f>($BH$124-$BH$121)/200</f>
        <v>7.0000000000000007E-2</v>
      </c>
      <c r="BQ110">
        <f>1-(($AO$93-$AN$93)/($AN$94-$AN$93))</f>
        <v>0.16666666666666663</v>
      </c>
      <c r="BR110">
        <f>(($AP$93-$AN$93)/($AN$94-$AN$93))</f>
        <v>0.29166666666666669</v>
      </c>
      <c r="BS110">
        <f>(($AQ$92-$AN$93)/($AN$94-$AN$93))</f>
        <v>0.29166666666666669</v>
      </c>
      <c r="BT110">
        <f>(($AN$93-$AO$92)/($AO$93-$AO$92))</f>
        <v>0.2</v>
      </c>
      <c r="BU110">
        <f>(($AP$93-$AO$92)/($AO$93-$AO$92))</f>
        <v>0.48</v>
      </c>
      <c r="BV110">
        <f>(($AQ$92-$AO$92)/($AO$93-$AO$92))</f>
        <v>0.48</v>
      </c>
      <c r="BW110">
        <f>1-(($AN$93-$AP$92)/($AP$93-$AP$92))</f>
        <v>0.33333333333333337</v>
      </c>
      <c r="BX110">
        <f>(($AO$92-$AP$92)/($AP$93-$AP$92))</f>
        <v>0.42857142857142855</v>
      </c>
      <c r="BY110">
        <f>(($AQ$92-$AP$93)/($AP$94-$AP$93))</f>
        <v>0</v>
      </c>
      <c r="BZ110">
        <f>1-(($AN$93-$AQ$91)/($AQ$92-$AQ$91))</f>
        <v>0.33333333333333337</v>
      </c>
      <c r="CA110">
        <f>1-(($AO$93-$AQ$92)/($AQ$93-$AQ$92))</f>
        <v>0.48</v>
      </c>
      <c r="CB110">
        <f>(($AP$93-$AQ$92)/($AQ$93-$AQ$92))</f>
        <v>0</v>
      </c>
    </row>
    <row r="111" spans="1:80" x14ac:dyDescent="0.25">
      <c r="A111">
        <v>110</v>
      </c>
      <c r="B111">
        <v>153.91112800000002</v>
      </c>
      <c r="C111" s="2">
        <v>1</v>
      </c>
      <c r="H111">
        <v>156.233093</v>
      </c>
      <c r="I111" s="3">
        <v>4</v>
      </c>
      <c r="P111">
        <v>2</v>
      </c>
      <c r="Q111" t="str">
        <f t="shared" si="2"/>
        <v>14</v>
      </c>
      <c r="R111">
        <v>1</v>
      </c>
      <c r="X111" t="s">
        <v>289</v>
      </c>
      <c r="Y111" t="s">
        <v>270</v>
      </c>
      <c r="AN111">
        <v>2597</v>
      </c>
      <c r="AT111">
        <f>(($AO$94-$AN$94)/($AN$95-$AN$94))</f>
        <v>0.75</v>
      </c>
      <c r="AU111">
        <f>(($AP$94-$AN$94)/($AN$95-$AN$94))</f>
        <v>0.33333333333333331</v>
      </c>
      <c r="AV111">
        <f>(($AQ$93-$AN$94)/($AN$95-$AN$94))</f>
        <v>0.33333333333333331</v>
      </c>
      <c r="AW111">
        <f>(($AN$94-$AO$93)/($AO$94-$AO$93))</f>
        <v>0.18181818181818182</v>
      </c>
      <c r="AX111">
        <f>(($AP$94-$AO$93)/($AO$94-$AO$93))</f>
        <v>0.54545454545454541</v>
      </c>
      <c r="AY111">
        <f>(($AQ$93-$AO$93)/($AO$94-$AO$93))</f>
        <v>0.54545454545454541</v>
      </c>
      <c r="AZ111">
        <f>(($AN$94-$AP$93)/($AP$94-$AP$93))</f>
        <v>0.68</v>
      </c>
      <c r="BA111">
        <f>(($AO$93-$AP$93)/($AP$94-$AP$93))</f>
        <v>0.52</v>
      </c>
      <c r="BB111">
        <f>(($AQ$93-$AP$94)/($AP$95-$AP$94))</f>
        <v>0</v>
      </c>
      <c r="BC111">
        <f>(($AN$94-$AQ$92)/($AQ$93-$AQ$92))</f>
        <v>0.68</v>
      </c>
      <c r="BD111">
        <f>(($AO$94-$AQ$93)/($AQ$94-$AQ$93))</f>
        <v>0.4</v>
      </c>
      <c r="BE111">
        <f>(($AP$94-$AQ$93)/($AQ$94-$AQ$93))</f>
        <v>0</v>
      </c>
      <c r="BG111">
        <v>1</v>
      </c>
      <c r="BH111">
        <v>674</v>
      </c>
      <c r="BI111">
        <f>($BH$125-$BH$122)/200</f>
        <v>0.11</v>
      </c>
      <c r="BQ111">
        <f>1-(($AO$94-$AN$94)/($AN$95-$AN$94))</f>
        <v>0.25</v>
      </c>
      <c r="BR111">
        <f>(($AP$94-$AN$94)/($AN$95-$AN$94))</f>
        <v>0.33333333333333331</v>
      </c>
      <c r="BS111">
        <f>(($AQ$93-$AN$94)/($AN$95-$AN$94))</f>
        <v>0.33333333333333331</v>
      </c>
      <c r="BT111">
        <f>(($AN$94-$AO$93)/($AO$94-$AO$93))</f>
        <v>0.18181818181818182</v>
      </c>
      <c r="BU111">
        <f>1-(($AP$94-$AO$93)/($AO$94-$AO$93))</f>
        <v>0.45454545454545459</v>
      </c>
      <c r="BV111">
        <f>1-(($AQ$93-$AO$93)/($AO$94-$AO$93))</f>
        <v>0.45454545454545459</v>
      </c>
      <c r="BW111">
        <f>1-(($AN$94-$AP$93)/($AP$94-$AP$93))</f>
        <v>0.31999999999999995</v>
      </c>
      <c r="BX111">
        <f>1-(($AO$93-$AP$93)/($AP$94-$AP$93))</f>
        <v>0.48</v>
      </c>
      <c r="BY111">
        <f>(($AQ$93-$AP$94)/($AP$95-$AP$94))</f>
        <v>0</v>
      </c>
      <c r="BZ111">
        <f>1-(($AN$94-$AQ$92)/($AQ$93-$AQ$92))</f>
        <v>0.31999999999999995</v>
      </c>
      <c r="CA111">
        <f>(($AO$94-$AQ$93)/($AQ$94-$AQ$93))</f>
        <v>0.4</v>
      </c>
      <c r="CB111">
        <f>(($AP$94-$AQ$93)/($AQ$94-$AQ$93))</f>
        <v>0</v>
      </c>
    </row>
    <row r="112" spans="1:80" x14ac:dyDescent="0.25">
      <c r="A112">
        <v>111</v>
      </c>
      <c r="B112">
        <v>153.91112800000002</v>
      </c>
      <c r="C112" s="2">
        <v>1</v>
      </c>
      <c r="H112">
        <v>156.24630500000001</v>
      </c>
      <c r="I112" s="3">
        <v>4</v>
      </c>
      <c r="P112">
        <v>2</v>
      </c>
      <c r="Q112" t="str">
        <f t="shared" si="2"/>
        <v>14</v>
      </c>
      <c r="R112">
        <v>2</v>
      </c>
      <c r="X112" t="s">
        <v>289</v>
      </c>
      <c r="Y112" t="s">
        <v>271</v>
      </c>
      <c r="AB112" t="s">
        <v>289</v>
      </c>
      <c r="AC112" t="str">
        <f>CONCATENATE($R112,$R113,$R114,$R115)</f>
        <v>2341</v>
      </c>
      <c r="AN112">
        <v>2624</v>
      </c>
      <c r="AZ112">
        <f>(($AN$95-$AP$94)/($AP$95-$AP$94))</f>
        <v>0.61538461538461542</v>
      </c>
      <c r="BA112">
        <f>(($AO$94-$AP$94)/($AP$95-$AP$94))</f>
        <v>0.38461538461538464</v>
      </c>
      <c r="BB112">
        <f>(($AQ$94-$AP$94)/($AP$95-$AP$94))</f>
        <v>0.96153846153846156</v>
      </c>
      <c r="BC112">
        <f>(($AN$95-$AQ$93)/($AQ$94-$AQ$93))</f>
        <v>0.64</v>
      </c>
      <c r="BG112">
        <v>2</v>
      </c>
      <c r="BH112">
        <v>681</v>
      </c>
      <c r="BI112">
        <f>($BH$126-$BH$123)/200</f>
        <v>0.09</v>
      </c>
      <c r="BW112">
        <f>1-(($AN$95-$AP$94)/($AP$95-$AP$94))</f>
        <v>0.38461538461538458</v>
      </c>
      <c r="BX112">
        <f>(($AO$94-$AP$94)/($AP$95-$AP$94))</f>
        <v>0.38461538461538464</v>
      </c>
      <c r="BY112">
        <f>1-(($AQ$94-$AP$94)/($AP$95-$AP$94))</f>
        <v>3.8461538461538436E-2</v>
      </c>
      <c r="BZ112">
        <f>1-(($AN$95-$AQ$93)/($AQ$94-$AQ$93))</f>
        <v>0.36</v>
      </c>
    </row>
    <row r="113" spans="1:80" x14ac:dyDescent="0.25">
      <c r="A113">
        <v>112</v>
      </c>
      <c r="B113">
        <v>153.91112800000002</v>
      </c>
      <c r="C113" s="2">
        <v>1</v>
      </c>
      <c r="H113">
        <v>156.26028200000002</v>
      </c>
      <c r="I113" s="3">
        <v>4</v>
      </c>
      <c r="P113">
        <v>2</v>
      </c>
      <c r="Q113" t="str">
        <f t="shared" si="2"/>
        <v>14</v>
      </c>
      <c r="R113">
        <v>3</v>
      </c>
      <c r="X113" t="s">
        <v>289</v>
      </c>
      <c r="Y113" t="s">
        <v>268</v>
      </c>
      <c r="BG113">
        <v>3</v>
      </c>
      <c r="BH113">
        <v>687</v>
      </c>
      <c r="BI113">
        <f>($BH$127-$BH$124)/200</f>
        <v>8.5000000000000006E-2</v>
      </c>
    </row>
    <row r="114" spans="1:80" x14ac:dyDescent="0.25">
      <c r="A114">
        <v>113</v>
      </c>
      <c r="B114">
        <v>153.91112800000002</v>
      </c>
      <c r="C114" s="2">
        <v>1</v>
      </c>
      <c r="H114">
        <v>156.27578800000001</v>
      </c>
      <c r="I114" s="3">
        <v>4</v>
      </c>
      <c r="P114">
        <v>2</v>
      </c>
      <c r="Q114" t="str">
        <f t="shared" si="2"/>
        <v>14</v>
      </c>
      <c r="R114">
        <v>4</v>
      </c>
      <c r="X114" t="s">
        <v>289</v>
      </c>
      <c r="Y114" t="s">
        <v>269</v>
      </c>
      <c r="AT114">
        <f>(($AO$96-$AN$96)/($AN$97-$AN$96))</f>
        <v>0.82608695652173914</v>
      </c>
      <c r="AU114">
        <f>(($AP$96-$AN$96)/($AN$97-$AN$96))</f>
        <v>0.21739130434782608</v>
      </c>
      <c r="AV114">
        <f>(($AQ$95-$AN$96)/($AN$97-$AN$96))</f>
        <v>0.2608695652173913</v>
      </c>
      <c r="AW114">
        <f>(($AN$96-$AO$95)/($AO$96-$AO$95))</f>
        <v>0.20833333333333334</v>
      </c>
      <c r="AX114">
        <f>(($AP$96-$AO$95)/($AO$96-$AO$95))</f>
        <v>0.41666666666666669</v>
      </c>
      <c r="AY114">
        <f>(($AQ$95-$AO$95)/($AO$96-$AO$95))</f>
        <v>0.45833333333333331</v>
      </c>
      <c r="AZ114">
        <f>(($AN$97-$AP$96)/($AP$97-$AP$96))</f>
        <v>0.78260869565217395</v>
      </c>
      <c r="BA114">
        <f>(($AO$96-$AP$96)/($AP$97-$AP$96))</f>
        <v>0.60869565217391308</v>
      </c>
      <c r="BB114">
        <f>(($AQ$95-$AP$96)/($AP$97-$AP$96))</f>
        <v>4.3478260869565216E-2</v>
      </c>
      <c r="BC114">
        <f>(($AN$97-$AQ$95)/($AQ$96-$AQ$95))</f>
        <v>0.77272727272727271</v>
      </c>
      <c r="BD114">
        <f>(($AO$96-$AQ$95)/($AQ$96-$AQ$95))</f>
        <v>0.59090909090909094</v>
      </c>
      <c r="BE114">
        <f>(($AP$97-$AQ$96)/($AQ$97-$AQ$96))</f>
        <v>0</v>
      </c>
      <c r="BG114">
        <v>4</v>
      </c>
      <c r="BH114">
        <v>689</v>
      </c>
      <c r="BI114">
        <f>($BH$128-$BH$125)/200</f>
        <v>7.0000000000000007E-2</v>
      </c>
      <c r="BQ114">
        <f>1-(($AO$96-$AN$96)/($AN$97-$AN$96))</f>
        <v>0.17391304347826086</v>
      </c>
      <c r="BR114">
        <f>(($AP$96-$AN$96)/($AN$97-$AN$96))</f>
        <v>0.21739130434782608</v>
      </c>
      <c r="BS114">
        <f>(($AQ$95-$AN$96)/($AN$97-$AN$96))</f>
        <v>0.2608695652173913</v>
      </c>
      <c r="BT114">
        <f>(($AN$96-$AO$95)/($AO$96-$AO$95))</f>
        <v>0.20833333333333334</v>
      </c>
      <c r="BU114">
        <f>(($AP$96-$AO$95)/($AO$96-$AO$95))</f>
        <v>0.41666666666666669</v>
      </c>
      <c r="BV114">
        <f>(($AQ$95-$AO$95)/($AO$96-$AO$95))</f>
        <v>0.45833333333333331</v>
      </c>
      <c r="BW114">
        <f>1-(($AN$97-$AP$96)/($AP$97-$AP$96))</f>
        <v>0.21739130434782605</v>
      </c>
      <c r="BX114">
        <f>1-(($AO$96-$AP$96)/($AP$97-$AP$96))</f>
        <v>0.39130434782608692</v>
      </c>
      <c r="BY114">
        <f>(($AQ$95-$AP$96)/($AP$97-$AP$96))</f>
        <v>4.3478260869565216E-2</v>
      </c>
      <c r="BZ114">
        <f>1-(($AN$97-$AQ$95)/($AQ$96-$AQ$95))</f>
        <v>0.22727272727272729</v>
      </c>
      <c r="CA114">
        <f>1-(($AO$96-$AQ$95)/($AQ$96-$AQ$95))</f>
        <v>0.40909090909090906</v>
      </c>
      <c r="CB114">
        <f>(($AP$97-$AQ$96)/($AQ$97-$AQ$96))</f>
        <v>0</v>
      </c>
    </row>
    <row r="115" spans="1:80" x14ac:dyDescent="0.25">
      <c r="A115">
        <v>114</v>
      </c>
      <c r="F115">
        <v>153.47718800000001</v>
      </c>
      <c r="G115" s="4">
        <v>3</v>
      </c>
      <c r="H115">
        <v>156.21932100000001</v>
      </c>
      <c r="I115" s="3">
        <v>4</v>
      </c>
      <c r="P115">
        <v>2</v>
      </c>
      <c r="Q115" t="str">
        <f t="shared" si="2"/>
        <v>34</v>
      </c>
      <c r="R115">
        <v>1</v>
      </c>
      <c r="X115" t="s">
        <v>289</v>
      </c>
      <c r="Y115" t="s">
        <v>270</v>
      </c>
      <c r="AT115">
        <f>(($AO$97-$AN$97)/($AN$98-$AN$97))</f>
        <v>0.76190476190476186</v>
      </c>
      <c r="AU115">
        <f>(($AP$97-$AN$97)/($AN$98-$AN$97))</f>
        <v>0.23809523809523808</v>
      </c>
      <c r="AV115">
        <f>(($AQ$96-$AN$97)/($AN$98-$AN$97))</f>
        <v>0.23809523809523808</v>
      </c>
      <c r="AW115">
        <f>(($AN$97-$AO$96)/($AO$97-$AO$96))</f>
        <v>0.2</v>
      </c>
      <c r="AX115">
        <f>(($AP$97-$AO$96)/($AO$97-$AO$96))</f>
        <v>0.45</v>
      </c>
      <c r="AY115">
        <f>(($AQ$96-$AO$96)/($AO$97-$AO$96))</f>
        <v>0.45</v>
      </c>
      <c r="AZ115">
        <f>(($AN$98-$AP$97)/($AP$98-$AP$97))</f>
        <v>0.69565217391304346</v>
      </c>
      <c r="BA115">
        <f>(($AO$97-$AP$97)/($AP$98-$AP$97))</f>
        <v>0.47826086956521741</v>
      </c>
      <c r="BB115">
        <f>(($AQ$96-$AP$97)/($AP$98-$AP$97))</f>
        <v>0</v>
      </c>
      <c r="BC115">
        <f>(($AN$98-$AQ$96)/($AQ$97-$AQ$96))</f>
        <v>0.72727272727272729</v>
      </c>
      <c r="BD115">
        <f>(($AO$97-$AQ$96)/($AQ$97-$AQ$96))</f>
        <v>0.5</v>
      </c>
      <c r="BE115">
        <f>(($AP$98-$AQ$97)/($AQ$98-$AQ$97))</f>
        <v>4.1666666666666664E-2</v>
      </c>
      <c r="BG115">
        <v>1</v>
      </c>
      <c r="BH115">
        <v>696</v>
      </c>
      <c r="BI115">
        <f>($BH$129-$BH$126)/200</f>
        <v>0.11</v>
      </c>
      <c r="BQ115">
        <f>1-(($AO$97-$AN$97)/($AN$98-$AN$97))</f>
        <v>0.23809523809523814</v>
      </c>
      <c r="BR115">
        <f>(($AP$97-$AN$97)/($AN$98-$AN$97))</f>
        <v>0.23809523809523808</v>
      </c>
      <c r="BS115">
        <f>(($AQ$96-$AN$97)/($AN$98-$AN$97))</f>
        <v>0.23809523809523808</v>
      </c>
      <c r="BT115">
        <f>(($AN$97-$AO$96)/($AO$97-$AO$96))</f>
        <v>0.2</v>
      </c>
      <c r="BU115">
        <f>(($AP$97-$AO$96)/($AO$97-$AO$96))</f>
        <v>0.45</v>
      </c>
      <c r="BV115">
        <f>(($AQ$96-$AO$96)/($AO$97-$AO$96))</f>
        <v>0.45</v>
      </c>
      <c r="BW115">
        <f>1-(($AN$98-$AP$97)/($AP$98-$AP$97))</f>
        <v>0.30434782608695654</v>
      </c>
      <c r="BX115">
        <f>(($AO$97-$AP$97)/($AP$98-$AP$97))</f>
        <v>0.47826086956521741</v>
      </c>
      <c r="BY115">
        <f>(($AQ$96-$AP$97)/($AP$98-$AP$97))</f>
        <v>0</v>
      </c>
      <c r="BZ115">
        <f>1-(($AN$98-$AQ$96)/($AQ$97-$AQ$96))</f>
        <v>0.27272727272727271</v>
      </c>
      <c r="CA115">
        <f>(($AO$97-$AQ$96)/($AQ$97-$AQ$96))</f>
        <v>0.5</v>
      </c>
      <c r="CB115">
        <f>(($AP$98-$AQ$97)/($AQ$98-$AQ$97))</f>
        <v>4.1666666666666664E-2</v>
      </c>
    </row>
    <row r="116" spans="1:80" x14ac:dyDescent="0.25">
      <c r="A116">
        <v>115</v>
      </c>
      <c r="F116">
        <v>153.48565500000001</v>
      </c>
      <c r="G116" s="4">
        <v>3</v>
      </c>
      <c r="H116">
        <v>156.22773799999999</v>
      </c>
      <c r="I116" s="3">
        <v>4</v>
      </c>
      <c r="P116">
        <v>2</v>
      </c>
      <c r="Q116" t="str">
        <f t="shared" si="2"/>
        <v>34</v>
      </c>
      <c r="R116">
        <v>2</v>
      </c>
      <c r="X116" t="s">
        <v>289</v>
      </c>
      <c r="Y116" t="s">
        <v>271</v>
      </c>
      <c r="AB116" t="s">
        <v>289</v>
      </c>
      <c r="AC116" t="str">
        <f>CONCATENATE($R116,$R117,$R118,$R119)</f>
        <v>2341</v>
      </c>
      <c r="AT116">
        <f>(($AO$98-$AN$98)/($AN$99-$AN$98))</f>
        <v>0.76190476190476186</v>
      </c>
      <c r="AU116">
        <f>(($AP$98-$AN$98)/($AN$99-$AN$98))</f>
        <v>0.33333333333333331</v>
      </c>
      <c r="AV116">
        <f>(($AQ$97-$AN$98)/($AN$99-$AN$98))</f>
        <v>0.2857142857142857</v>
      </c>
      <c r="AW116">
        <f>(($AN$98-$AO$97)/($AO$98-$AO$97))</f>
        <v>0.23809523809523808</v>
      </c>
      <c r="AX116">
        <f>(($AP$98-$AO$97)/($AO$98-$AO$97))</f>
        <v>0.5714285714285714</v>
      </c>
      <c r="AY116">
        <f>(($AQ$97-$AO$97)/($AO$98-$AO$97))</f>
        <v>0.52380952380952384</v>
      </c>
      <c r="AZ116">
        <f>(($AN$99-$AP$98)/($AP$99-$AP$98))</f>
        <v>0.60869565217391308</v>
      </c>
      <c r="BA116">
        <f>(($AO$98-$AP$98)/($AP$99-$AP$98))</f>
        <v>0.39130434782608697</v>
      </c>
      <c r="BB116">
        <f>(($AQ$97-$AP$97)/($AP$98-$AP$97))</f>
        <v>0.95652173913043481</v>
      </c>
      <c r="BC116">
        <f>(($AN$99-$AQ$97)/($AQ$98-$AQ$97))</f>
        <v>0.625</v>
      </c>
      <c r="BD116">
        <f>(($AO$98-$AQ$97)/($AQ$98-$AQ$97))</f>
        <v>0.41666666666666669</v>
      </c>
      <c r="BE116">
        <f>(($AP$99-$AQ$98)/($AQ$99-$AQ$98))</f>
        <v>0</v>
      </c>
      <c r="BG116">
        <v>2</v>
      </c>
      <c r="BH116">
        <v>702</v>
      </c>
      <c r="BI116">
        <f>($BH$130-$BH$127)/200</f>
        <v>0.105</v>
      </c>
      <c r="BQ116">
        <f>1-(($AO$98-$AN$98)/($AN$99-$AN$98))</f>
        <v>0.23809523809523814</v>
      </c>
      <c r="BR116">
        <f>(($AP$98-$AN$98)/($AN$99-$AN$98))</f>
        <v>0.33333333333333331</v>
      </c>
      <c r="BS116">
        <f>(($AQ$97-$AN$98)/($AN$99-$AN$98))</f>
        <v>0.2857142857142857</v>
      </c>
      <c r="BT116">
        <f>(($AN$98-$AO$97)/($AO$98-$AO$97))</f>
        <v>0.23809523809523808</v>
      </c>
      <c r="BU116">
        <f>1-(($AP$98-$AO$97)/($AO$98-$AO$97))</f>
        <v>0.4285714285714286</v>
      </c>
      <c r="BV116">
        <f>1-(($AQ$97-$AO$97)/($AO$98-$AO$97))</f>
        <v>0.47619047619047616</v>
      </c>
      <c r="BW116">
        <f>1-(($AN$99-$AP$98)/($AP$99-$AP$98))</f>
        <v>0.39130434782608692</v>
      </c>
      <c r="BX116">
        <f>(($AO$98-$AP$98)/($AP$99-$AP$98))</f>
        <v>0.39130434782608697</v>
      </c>
      <c r="BY116">
        <f>1-(($AQ$97-$AP$97)/($AP$98-$AP$97))</f>
        <v>4.3478260869565188E-2</v>
      </c>
      <c r="BZ116">
        <f>1-(($AN$99-$AQ$97)/($AQ$98-$AQ$97))</f>
        <v>0.375</v>
      </c>
      <c r="CA116">
        <f>(($AO$98-$AQ$97)/($AQ$98-$AQ$97))</f>
        <v>0.41666666666666669</v>
      </c>
      <c r="CB116">
        <f>(($AP$99-$AQ$98)/($AQ$99-$AQ$98))</f>
        <v>0</v>
      </c>
    </row>
    <row r="117" spans="1:80" x14ac:dyDescent="0.25">
      <c r="A117">
        <v>116</v>
      </c>
      <c r="F117">
        <v>153.45051000000001</v>
      </c>
      <c r="G117" s="4">
        <v>3</v>
      </c>
      <c r="H117">
        <v>156.23141000000001</v>
      </c>
      <c r="I117" s="3">
        <v>4</v>
      </c>
      <c r="P117">
        <v>2</v>
      </c>
      <c r="Q117" t="str">
        <f t="shared" si="2"/>
        <v>34</v>
      </c>
      <c r="R117">
        <v>3</v>
      </c>
      <c r="X117" t="s">
        <v>289</v>
      </c>
      <c r="Y117" t="s">
        <v>271</v>
      </c>
      <c r="AT117">
        <f>(($AO$99-$AN$99)/($AN$100-$AN$99))</f>
        <v>0.84615384615384615</v>
      </c>
      <c r="AU117">
        <f>(($AP$99-$AN$99)/($AN$100-$AN$99))</f>
        <v>0.34615384615384615</v>
      </c>
      <c r="AV117">
        <f>(($AQ$98-$AN$99)/($AN$100-$AN$99))</f>
        <v>0.34615384615384615</v>
      </c>
      <c r="AW117">
        <f>(($AN$99-$AO$98)/($AO$99-$AO$98))</f>
        <v>0.18518518518518517</v>
      </c>
      <c r="AX117">
        <f>(($AP$99-$AO$98)/($AO$99-$AO$98))</f>
        <v>0.51851851851851849</v>
      </c>
      <c r="AY117">
        <f>(($AQ$98-$AO$98)/($AO$99-$AO$98))</f>
        <v>0.51851851851851849</v>
      </c>
      <c r="AZ117">
        <f>(($AN$100-$AP$99)/($AP$100-$AP$99))</f>
        <v>0.70833333333333337</v>
      </c>
      <c r="BA117">
        <f>(($AO$99-$AP$99)/($AP$100-$AP$99))</f>
        <v>0.54166666666666663</v>
      </c>
      <c r="BB117">
        <f>(($AQ$98-$AP$99)/($AP$100-$AP$99))</f>
        <v>0</v>
      </c>
      <c r="BC117">
        <f>(($AN$100-$AQ$98)/($AQ$99-$AQ$98))</f>
        <v>0.68</v>
      </c>
      <c r="BD117">
        <f>(($AO$99-$AQ$98)/($AQ$99-$AQ$98))</f>
        <v>0.52</v>
      </c>
      <c r="BE117">
        <f>(($AP$100-$AQ$98)/($AQ$99-$AQ$98))</f>
        <v>0.96</v>
      </c>
      <c r="BG117">
        <v>3</v>
      </c>
      <c r="BH117">
        <v>709</v>
      </c>
      <c r="BI117">
        <f>($BH$136-$BH$133)/200</f>
        <v>0.06</v>
      </c>
      <c r="BQ117">
        <f>1-(($AO$99-$AN$99)/($AN$100-$AN$99))</f>
        <v>0.15384615384615385</v>
      </c>
      <c r="BR117">
        <f>(($AP$99-$AN$99)/($AN$100-$AN$99))</f>
        <v>0.34615384615384615</v>
      </c>
      <c r="BS117">
        <f>(($AQ$98-$AN$99)/($AN$100-$AN$99))</f>
        <v>0.34615384615384615</v>
      </c>
      <c r="BT117">
        <f>(($AN$99-$AO$98)/($AO$99-$AO$98))</f>
        <v>0.18518518518518517</v>
      </c>
      <c r="BU117">
        <f>1-(($AP$99-$AO$98)/($AO$99-$AO$98))</f>
        <v>0.48148148148148151</v>
      </c>
      <c r="BV117">
        <f>1-(($AQ$98-$AO$98)/($AO$99-$AO$98))</f>
        <v>0.48148148148148151</v>
      </c>
      <c r="BW117">
        <f>1-(($AN$100-$AP$99)/($AP$100-$AP$99))</f>
        <v>0.29166666666666663</v>
      </c>
      <c r="BX117">
        <f>1-(($AO$99-$AP$99)/($AP$100-$AP$99))</f>
        <v>0.45833333333333337</v>
      </c>
      <c r="BY117">
        <f>(($AQ$98-$AP$99)/($AP$100-$AP$99))</f>
        <v>0</v>
      </c>
      <c r="BZ117">
        <f>1-(($AN$100-$AQ$98)/($AQ$99-$AQ$98))</f>
        <v>0.31999999999999995</v>
      </c>
      <c r="CA117">
        <f>1-(($AO$99-$AQ$98)/($AQ$99-$AQ$98))</f>
        <v>0.48</v>
      </c>
      <c r="CB117">
        <f>1-(($AP$100-$AQ$98)/($AQ$99-$AQ$98))</f>
        <v>4.0000000000000036E-2</v>
      </c>
    </row>
    <row r="118" spans="1:80" x14ac:dyDescent="0.25">
      <c r="A118">
        <v>117</v>
      </c>
      <c r="F118">
        <v>153.44183800000002</v>
      </c>
      <c r="G118" s="4">
        <v>3</v>
      </c>
      <c r="H118">
        <v>156.311802</v>
      </c>
      <c r="I118" s="3">
        <v>4</v>
      </c>
      <c r="P118">
        <v>2</v>
      </c>
      <c r="Q118" t="str">
        <f t="shared" si="2"/>
        <v>34</v>
      </c>
      <c r="R118">
        <v>4</v>
      </c>
      <c r="X118" t="s">
        <v>288</v>
      </c>
      <c r="Y118" t="s">
        <v>273</v>
      </c>
      <c r="AT118">
        <f>(($AO$100-$AN$100)/($AN$101-$AN$100))</f>
        <v>0.8</v>
      </c>
      <c r="AU118">
        <f>(($AP$100-$AN$100)/($AN$101-$AN$100))</f>
        <v>0.28000000000000003</v>
      </c>
      <c r="AV118">
        <f>(($AQ$99-$AN$100)/($AN$101-$AN$100))</f>
        <v>0.32</v>
      </c>
      <c r="AW118">
        <f>(($AN$100-$AO$99)/($AO$100-$AO$99))</f>
        <v>0.16666666666666666</v>
      </c>
      <c r="AX118">
        <f>(($AP$100-$AO$99)/($AO$100-$AO$99))</f>
        <v>0.45833333333333331</v>
      </c>
      <c r="AY118">
        <f>(($AQ$99-$AO$99)/($AO$100-$AO$99))</f>
        <v>0.5</v>
      </c>
      <c r="AZ118">
        <f>(($AN$101-$AP$100)/($AP$101-$AP$100))</f>
        <v>0.72</v>
      </c>
      <c r="BA118">
        <f>(($AO$100-$AP$100)/($AP$101-$AP$100))</f>
        <v>0.52</v>
      </c>
      <c r="BB118">
        <f>(($AQ$99-$AP$100)/($AP$101-$AP$100))</f>
        <v>0.04</v>
      </c>
      <c r="BC118">
        <f>(($AN$101-$AQ$99)/($AQ$100-$AQ$99))</f>
        <v>0.70833333333333337</v>
      </c>
      <c r="BD118">
        <f>(($AO$100-$AQ$99)/($AQ$100-$AQ$99))</f>
        <v>0.5</v>
      </c>
      <c r="BE118">
        <f>(($AP$101-$AQ$100)/($AQ$101-$AQ$100))</f>
        <v>0</v>
      </c>
      <c r="BG118">
        <v>4</v>
      </c>
      <c r="BH118">
        <v>710</v>
      </c>
      <c r="BI118">
        <f>($BH$137-$BH$134)/200</f>
        <v>0.09</v>
      </c>
      <c r="BQ118">
        <f>1-(($AO$100-$AN$100)/($AN$101-$AN$100))</f>
        <v>0.19999999999999996</v>
      </c>
      <c r="BR118">
        <f>(($AP$100-$AN$100)/($AN$101-$AN$100))</f>
        <v>0.28000000000000003</v>
      </c>
      <c r="BS118">
        <f>(($AQ$99-$AN$100)/($AN$101-$AN$100))</f>
        <v>0.32</v>
      </c>
      <c r="BT118">
        <f>(($AN$100-$AO$99)/($AO$100-$AO$99))</f>
        <v>0.16666666666666666</v>
      </c>
      <c r="BU118">
        <f>(($AP$100-$AO$99)/($AO$100-$AO$99))</f>
        <v>0.45833333333333331</v>
      </c>
      <c r="BV118">
        <f>(($AQ$99-$AO$99)/($AO$100-$AO$99))</f>
        <v>0.5</v>
      </c>
      <c r="BW118">
        <f>1-(($AN$101-$AP$100)/($AP$101-$AP$100))</f>
        <v>0.28000000000000003</v>
      </c>
      <c r="BX118">
        <f>1-(($AO$100-$AP$100)/($AP$101-$AP$100))</f>
        <v>0.48</v>
      </c>
      <c r="BY118">
        <f>(($AQ$99-$AP$100)/($AP$101-$AP$100))</f>
        <v>0.04</v>
      </c>
      <c r="BZ118">
        <f>1-(($AN$101-$AQ$99)/($AQ$100-$AQ$99))</f>
        <v>0.29166666666666663</v>
      </c>
      <c r="CA118">
        <f>(($AO$100-$AQ$99)/($AQ$100-$AQ$99))</f>
        <v>0.5</v>
      </c>
      <c r="CB118">
        <f>(($AP$101-$AQ$100)/($AQ$101-$AQ$100))</f>
        <v>0</v>
      </c>
    </row>
    <row r="119" spans="1:80" x14ac:dyDescent="0.25">
      <c r="A119">
        <v>118</v>
      </c>
      <c r="F119">
        <v>153.47183200000001</v>
      </c>
      <c r="G119" s="4">
        <v>3</v>
      </c>
      <c r="H119">
        <v>156.30654699999999</v>
      </c>
      <c r="I119" s="3">
        <v>4</v>
      </c>
      <c r="P119">
        <v>2</v>
      </c>
      <c r="Q119" t="str">
        <f t="shared" si="2"/>
        <v>34</v>
      </c>
      <c r="R119">
        <v>1</v>
      </c>
      <c r="X119" t="s">
        <v>290</v>
      </c>
      <c r="Y119" t="s">
        <v>274</v>
      </c>
      <c r="AT119">
        <f>(($AO$101-$AN$101)/($AN$102-$AN$101))</f>
        <v>0.81818181818181823</v>
      </c>
      <c r="AU119">
        <f>(($AP$101-$AN$101)/($AN$102-$AN$101))</f>
        <v>0.31818181818181818</v>
      </c>
      <c r="AV119">
        <f>(($AQ$100-$AN$101)/($AN$102-$AN$101))</f>
        <v>0.31818181818181818</v>
      </c>
      <c r="AW119">
        <f>(($AN$101-$AO$100)/($AO$101-$AO$100))</f>
        <v>0.21739130434782608</v>
      </c>
      <c r="AX119">
        <f>(($AP$101-$AO$100)/($AO$101-$AO$100))</f>
        <v>0.52173913043478259</v>
      </c>
      <c r="AY119">
        <f>(($AQ$100-$AO$100)/($AO$101-$AO$100))</f>
        <v>0.52173913043478259</v>
      </c>
      <c r="AZ119">
        <f>(($AN$102-$AP$101)/($AP$102-$AP$101))</f>
        <v>0.6</v>
      </c>
      <c r="BA119">
        <f>(($AO$101-$AP$101)/($AP$102-$AP$101))</f>
        <v>0.44</v>
      </c>
      <c r="BB119">
        <f>(($AQ$100-$AP$101)/($AP$102-$AP$101))</f>
        <v>0</v>
      </c>
      <c r="BC119">
        <f>(($AN$102-$AQ$100)/($AQ$101-$AQ$100))</f>
        <v>0.625</v>
      </c>
      <c r="BD119">
        <f>(($AO$101-$AQ$100)/($AQ$101-$AQ$100))</f>
        <v>0.45833333333333331</v>
      </c>
      <c r="BG119">
        <v>1</v>
      </c>
      <c r="BH119">
        <v>720</v>
      </c>
      <c r="BI119">
        <f>($BH$138-$BH$135)/200</f>
        <v>7.4999999999999997E-2</v>
      </c>
      <c r="BQ119">
        <f>1-(($AO$101-$AN$101)/($AN$102-$AN$101))</f>
        <v>0.18181818181818177</v>
      </c>
      <c r="BR119">
        <f>(($AP$101-$AN$101)/($AN$102-$AN$101))</f>
        <v>0.31818181818181818</v>
      </c>
      <c r="BS119">
        <f>(($AQ$100-$AN$101)/($AN$102-$AN$101))</f>
        <v>0.31818181818181818</v>
      </c>
      <c r="BT119">
        <f>(($AN$101-$AO$100)/($AO$101-$AO$100))</f>
        <v>0.21739130434782608</v>
      </c>
      <c r="BU119">
        <f>1-(($AP$101-$AO$100)/($AO$101-$AO$100))</f>
        <v>0.47826086956521741</v>
      </c>
      <c r="BV119">
        <f>1-(($AQ$100-$AO$100)/($AO$101-$AO$100))</f>
        <v>0.47826086956521741</v>
      </c>
      <c r="BW119">
        <f>1-(($AN$102-$AP$101)/($AP$102-$AP$101))</f>
        <v>0.4</v>
      </c>
      <c r="BX119">
        <f>(($AO$101-$AP$101)/($AP$102-$AP$101))</f>
        <v>0.44</v>
      </c>
      <c r="BY119">
        <f>(($AQ$100-$AP$101)/($AP$102-$AP$101))</f>
        <v>0</v>
      </c>
      <c r="BZ119">
        <f>1-(($AN$102-$AQ$100)/($AQ$101-$AQ$100))</f>
        <v>0.375</v>
      </c>
      <c r="CA119">
        <f>(($AO$101-$AQ$100)/($AQ$101-$AQ$100))</f>
        <v>0.45833333333333331</v>
      </c>
    </row>
    <row r="120" spans="1:80" x14ac:dyDescent="0.25">
      <c r="A120">
        <v>119</v>
      </c>
      <c r="F120">
        <v>153.465608</v>
      </c>
      <c r="G120" s="4">
        <v>3</v>
      </c>
      <c r="H120">
        <v>156.233093</v>
      </c>
      <c r="I120" s="3">
        <v>4</v>
      </c>
      <c r="P120">
        <v>2</v>
      </c>
      <c r="Q120" t="str">
        <f t="shared" si="2"/>
        <v>34</v>
      </c>
      <c r="R120">
        <v>2</v>
      </c>
      <c r="X120" t="s">
        <v>290</v>
      </c>
      <c r="Y120" t="s">
        <v>275</v>
      </c>
      <c r="AB120" t="s">
        <v>289</v>
      </c>
      <c r="AC120" t="str">
        <f>CONCATENATE($R120,$R121,$R122,$R123)</f>
        <v>2341</v>
      </c>
      <c r="AT120">
        <f>(($AO$102-$AN$102)/($AN$103-$AN$102))</f>
        <v>0.78260869565217395</v>
      </c>
      <c r="AU120">
        <f>(($AP$102-$AN$102)/($AN$103-$AN$102))</f>
        <v>0.43478260869565216</v>
      </c>
      <c r="AV120">
        <f>(($AQ$101-$AN$102)/($AN$103-$AN$102))</f>
        <v>0.39130434782608697</v>
      </c>
      <c r="AW120">
        <f>(($AN$102-$AO$101)/($AO$102-$AO$101))</f>
        <v>0.18181818181818182</v>
      </c>
      <c r="AX120">
        <f>(($AP$102-$AO$101)/($AO$102-$AO$101))</f>
        <v>0.63636363636363635</v>
      </c>
      <c r="AY120">
        <f>(($AQ$101-$AO$101)/($AO$102-$AO$101))</f>
        <v>0.59090909090909094</v>
      </c>
      <c r="BB120">
        <f>(($AQ$101-$AP$101)/($AP$102-$AP$101))</f>
        <v>0.96</v>
      </c>
      <c r="BG120">
        <v>2</v>
      </c>
      <c r="BH120">
        <v>723</v>
      </c>
      <c r="BI120">
        <f>($BH$139-$BH$136)/200</f>
        <v>0.1</v>
      </c>
      <c r="BQ120">
        <f>1-(($AO$102-$AN$102)/($AN$103-$AN$102))</f>
        <v>0.21739130434782605</v>
      </c>
      <c r="BR120">
        <f>(($AP$102-$AN$102)/($AN$103-$AN$102))</f>
        <v>0.43478260869565216</v>
      </c>
      <c r="BS120">
        <f>(($AQ$101-$AN$102)/($AN$103-$AN$102))</f>
        <v>0.39130434782608697</v>
      </c>
      <c r="BT120">
        <f>(($AN$102-$AO$101)/($AO$102-$AO$101))</f>
        <v>0.18181818181818182</v>
      </c>
      <c r="BU120">
        <f>1-(($AP$102-$AO$101)/($AO$102-$AO$101))</f>
        <v>0.36363636363636365</v>
      </c>
      <c r="BV120">
        <f>1-(($AQ$101-$AO$101)/($AO$102-$AO$101))</f>
        <v>0.40909090909090906</v>
      </c>
      <c r="BY120">
        <f>1-(($AQ$101-$AP$101)/($AP$102-$AP$101))</f>
        <v>4.0000000000000036E-2</v>
      </c>
    </row>
    <row r="121" spans="1:80" x14ac:dyDescent="0.25">
      <c r="A121">
        <v>120</v>
      </c>
      <c r="F121">
        <v>153.43178900000001</v>
      </c>
      <c r="G121" s="4">
        <v>3</v>
      </c>
      <c r="H121">
        <v>156.25436500000001</v>
      </c>
      <c r="I121" s="3">
        <v>4</v>
      </c>
      <c r="P121">
        <v>2</v>
      </c>
      <c r="Q121" t="str">
        <f t="shared" si="2"/>
        <v>34</v>
      </c>
      <c r="R121">
        <v>3</v>
      </c>
      <c r="X121" t="s">
        <v>290</v>
      </c>
      <c r="Y121" t="s">
        <v>276</v>
      </c>
      <c r="BG121">
        <v>3</v>
      </c>
      <c r="BH121">
        <v>732</v>
      </c>
      <c r="BI121">
        <f>($BH$140-$BH$137)/200</f>
        <v>0.05</v>
      </c>
    </row>
    <row r="122" spans="1:80" x14ac:dyDescent="0.25">
      <c r="A122">
        <v>121</v>
      </c>
      <c r="F122">
        <v>153.45260100000002</v>
      </c>
      <c r="G122" s="4">
        <v>3</v>
      </c>
      <c r="P122">
        <v>1</v>
      </c>
      <c r="Q122" t="str">
        <f t="shared" si="2"/>
        <v>3</v>
      </c>
      <c r="R122">
        <v>4</v>
      </c>
      <c r="X122" t="s">
        <v>290</v>
      </c>
      <c r="Y122" t="s">
        <v>277</v>
      </c>
      <c r="BG122">
        <v>4</v>
      </c>
      <c r="BH122">
        <v>734</v>
      </c>
      <c r="BI122">
        <f>($BH$141-$BH$138)/200</f>
        <v>7.0000000000000007E-2</v>
      </c>
      <c r="BQ122">
        <f>1-(($AO$103-$AN$104)/($AN$105-$AN$104))</f>
        <v>0.25</v>
      </c>
      <c r="BR122">
        <f>(($AP$103-$AN$104)/($AN$105-$AN$104))</f>
        <v>0.39285714285714285</v>
      </c>
      <c r="BS122">
        <f>(($AQ$102-$AN$104)/($AN$105-$AN$104))</f>
        <v>0.2857142857142857</v>
      </c>
      <c r="BT122">
        <f>(($AN$105-$AO$103)/($AO$104-$AO$103))</f>
        <v>0.28000000000000003</v>
      </c>
      <c r="BU122">
        <f>(($AP$104-$AO$103)/($AO$104-$AO$103))</f>
        <v>0.48</v>
      </c>
      <c r="BV122">
        <f>1-(($AQ$103-$AO$103)/($AO$104-$AO$103))</f>
        <v>0.48</v>
      </c>
      <c r="BW122">
        <f>1-(($AN$105-$AP$103)/($AP$104-$AP$103))</f>
        <v>0.22727272727272729</v>
      </c>
      <c r="BX122">
        <f>(($AO$103-$AP$103)/($AP$104-$AP$103))</f>
        <v>0.45454545454545453</v>
      </c>
      <c r="BY122">
        <f>(($AQ$103-$AP$104)/($AP$105-$AP$104))</f>
        <v>4.3478260869565216E-2</v>
      </c>
      <c r="BZ122">
        <f>1-(($AN$105-$AQ$102)/($AQ$103-$AQ$102))</f>
        <v>0.23076923076923073</v>
      </c>
      <c r="CA122">
        <f>(($AO$103-$AQ$102)/($AQ$103-$AQ$102))</f>
        <v>0.5</v>
      </c>
      <c r="CB122">
        <f>(($AP$103-$AQ$102)/($AQ$103-$AQ$102))</f>
        <v>0.11538461538461539</v>
      </c>
    </row>
    <row r="123" spans="1:80" x14ac:dyDescent="0.25">
      <c r="A123">
        <v>122</v>
      </c>
      <c r="D123">
        <v>130.58041600000001</v>
      </c>
      <c r="E123" s="5">
        <v>2</v>
      </c>
      <c r="F123">
        <v>153.47718800000001</v>
      </c>
      <c r="G123" s="4">
        <v>3</v>
      </c>
      <c r="P123">
        <v>2</v>
      </c>
      <c r="Q123" t="str">
        <f t="shared" si="2"/>
        <v>23</v>
      </c>
      <c r="R123">
        <v>1</v>
      </c>
      <c r="X123" t="s">
        <v>290</v>
      </c>
      <c r="Y123" t="s">
        <v>274</v>
      </c>
      <c r="AT123">
        <f>(($AO$103-$AN$104)/($AN$105-$AN$104))</f>
        <v>0.75</v>
      </c>
      <c r="AU123">
        <f>(($AP$103-$AN$104)/($AN$105-$AN$104))</f>
        <v>0.39285714285714285</v>
      </c>
      <c r="AV123">
        <f>(($AQ$102-$AN$104)/($AN$105-$AN$104))</f>
        <v>0.2857142857142857</v>
      </c>
      <c r="AW123">
        <f>(($AN$105-$AO$103)/($AO$104-$AO$103))</f>
        <v>0.28000000000000003</v>
      </c>
      <c r="AX123">
        <f>(($AP$104-$AO$103)/($AO$104-$AO$103))</f>
        <v>0.48</v>
      </c>
      <c r="AY123">
        <f>(($AQ$103-$AO$103)/($AO$104-$AO$103))</f>
        <v>0.52</v>
      </c>
      <c r="AZ123">
        <f>(($AN$105-$AP$103)/($AP$104-$AP$103))</f>
        <v>0.77272727272727271</v>
      </c>
      <c r="BA123">
        <f>(($AO$103-$AP$103)/($AP$104-$AP$103))</f>
        <v>0.45454545454545453</v>
      </c>
      <c r="BB123">
        <f>(($AQ$103-$AP$104)/($AP$105-$AP$104))</f>
        <v>4.3478260869565216E-2</v>
      </c>
      <c r="BC123">
        <f>(($AN$105-$AQ$102)/($AQ$103-$AQ$102))</f>
        <v>0.76923076923076927</v>
      </c>
      <c r="BD123">
        <f>(($AO$103-$AQ$102)/($AQ$103-$AQ$102))</f>
        <v>0.5</v>
      </c>
      <c r="BE123">
        <f>(($AP$103-$AQ$102)/($AQ$103-$AQ$102))</f>
        <v>0.11538461538461539</v>
      </c>
      <c r="BG123">
        <v>1</v>
      </c>
      <c r="BH123">
        <v>740</v>
      </c>
      <c r="BI123">
        <f>($BH$142-$BH$139)/200</f>
        <v>0.06</v>
      </c>
      <c r="BQ123">
        <f>1-(($AO$104-$AN$105)/($AN$106-$AN$105))</f>
        <v>0.1428571428571429</v>
      </c>
      <c r="BR123">
        <f>(($AP$104-$AN$105)/($AN$106-$AN$105))</f>
        <v>0.23809523809523808</v>
      </c>
      <c r="BS123">
        <f>(($AQ$103-$AN$105)/($AN$106-$AN$105))</f>
        <v>0.2857142857142857</v>
      </c>
      <c r="BT123">
        <f>(($AN$106-$AO$104)/($AO$105-$AO$104))</f>
        <v>0.13043478260869565</v>
      </c>
      <c r="BU123">
        <f>(($AP$105-$AO$104)/($AO$105-$AO$104))</f>
        <v>0.43478260869565216</v>
      </c>
      <c r="BV123">
        <f>(($AQ$104-$AO$104)/($AO$105-$AO$104))</f>
        <v>0.47826086956521741</v>
      </c>
      <c r="BW123">
        <f>1-(($AN$106-$AP$104)/($AP$105-$AP$104))</f>
        <v>0.30434782608695654</v>
      </c>
      <c r="BX123">
        <f>1-(($AO$104-$AP$104)/($AP$105-$AP$104))</f>
        <v>0.43478260869565222</v>
      </c>
      <c r="BY123">
        <f>(($AQ$104-$AP$105)/($AP$106-$AP$105))</f>
        <v>4.1666666666666664E-2</v>
      </c>
      <c r="BZ123">
        <f>1-(($AN$106-$AQ$103)/($AQ$104-$AQ$103))</f>
        <v>0.34782608695652173</v>
      </c>
      <c r="CA123">
        <f>1-(($AO$104-$AQ$103)/($AQ$104-$AQ$103))</f>
        <v>0.47826086956521741</v>
      </c>
      <c r="CB123">
        <f>1-(($AP$104-$AQ$102)/($AQ$103-$AQ$102))</f>
        <v>3.8461538461538436E-2</v>
      </c>
    </row>
    <row r="124" spans="1:80" x14ac:dyDescent="0.25">
      <c r="A124">
        <v>123</v>
      </c>
      <c r="D124">
        <v>130.50242400000002</v>
      </c>
      <c r="E124" s="5">
        <v>2</v>
      </c>
      <c r="F124">
        <v>153.47718800000001</v>
      </c>
      <c r="G124" s="4">
        <v>3</v>
      </c>
      <c r="P124">
        <v>2</v>
      </c>
      <c r="Q124" t="str">
        <f t="shared" si="2"/>
        <v>23</v>
      </c>
      <c r="R124">
        <v>2</v>
      </c>
      <c r="X124" t="s">
        <v>290</v>
      </c>
      <c r="Y124" t="s">
        <v>275</v>
      </c>
      <c r="AB124" t="s">
        <v>289</v>
      </c>
      <c r="AC124" t="str">
        <f>CONCATENATE($R124,$R125,$R126,$R127)</f>
        <v>2341</v>
      </c>
      <c r="AT124">
        <f>(($AO$104-$AN$105)/($AN$106-$AN$105))</f>
        <v>0.8571428571428571</v>
      </c>
      <c r="AU124">
        <f>(($AP$104-$AN$105)/($AN$106-$AN$105))</f>
        <v>0.23809523809523808</v>
      </c>
      <c r="AV124">
        <f>(($AQ$103-$AN$105)/($AN$106-$AN$105))</f>
        <v>0.2857142857142857</v>
      </c>
      <c r="AW124">
        <f>(($AN$106-$AO$104)/($AO$105-$AO$104))</f>
        <v>0.13043478260869565</v>
      </c>
      <c r="AX124">
        <f>(($AP$105-$AO$104)/($AO$105-$AO$104))</f>
        <v>0.43478260869565216</v>
      </c>
      <c r="AY124">
        <f>(($AQ$104-$AO$104)/($AO$105-$AO$104))</f>
        <v>0.47826086956521741</v>
      </c>
      <c r="AZ124">
        <f>(($AN$106-$AP$104)/($AP$105-$AP$104))</f>
        <v>0.69565217391304346</v>
      </c>
      <c r="BA124">
        <f>(($AO$104-$AP$104)/($AP$105-$AP$104))</f>
        <v>0.56521739130434778</v>
      </c>
      <c r="BB124">
        <f>(($AQ$104-$AP$105)/($AP$106-$AP$105))</f>
        <v>4.1666666666666664E-2</v>
      </c>
      <c r="BC124">
        <f>(($AN$106-$AQ$103)/($AQ$104-$AQ$103))</f>
        <v>0.65217391304347827</v>
      </c>
      <c r="BD124">
        <f>(($AO$104-$AQ$103)/($AQ$104-$AQ$103))</f>
        <v>0.52173913043478259</v>
      </c>
      <c r="BE124">
        <f>(($AP$104-$AQ$102)/($AQ$103-$AQ$102))</f>
        <v>0.96153846153846156</v>
      </c>
      <c r="BG124">
        <v>2</v>
      </c>
      <c r="BH124">
        <v>746</v>
      </c>
      <c r="BI124">
        <f>($BH$143-$BH$140)/200</f>
        <v>9.5000000000000001E-2</v>
      </c>
      <c r="BQ124">
        <f>1-(($AO$105-$AN$106)/($AN$107-$AN$106))</f>
        <v>0.19999999999999996</v>
      </c>
      <c r="BR124">
        <f>(($AP$105-$AN$106)/($AN$107-$AN$106))</f>
        <v>0.28000000000000003</v>
      </c>
      <c r="BS124">
        <f>(($AQ$104-$AN$106)/($AN$107-$AN$106))</f>
        <v>0.32</v>
      </c>
      <c r="BT124">
        <f>(($AN$107-$AO$105)/($AO$106-$AO$105))</f>
        <v>0.2</v>
      </c>
      <c r="BU124">
        <f>(($AP$106-$AO$105)/($AO$106-$AO$105))</f>
        <v>0.44</v>
      </c>
      <c r="BV124">
        <f>(($AQ$105-$AO$105)/($AO$106-$AO$105))</f>
        <v>0.44</v>
      </c>
      <c r="BW124">
        <f>1-(($AN$107-$AP$105)/($AP$106-$AP$105))</f>
        <v>0.25</v>
      </c>
      <c r="BX124">
        <f>1-(($AO$105-$AP$105)/($AP$106-$AP$105))</f>
        <v>0.45833333333333337</v>
      </c>
      <c r="BY124">
        <f>(($AQ$105-$AP$106)/($AP$107-$AP$106))</f>
        <v>0</v>
      </c>
      <c r="BZ124">
        <f>1-(($AN$107-$AQ$104)/($AQ$105-$AQ$104))</f>
        <v>0.26086956521739135</v>
      </c>
      <c r="CA124">
        <f>1-(($AO$105-$AQ$104)/($AQ$105-$AQ$104))</f>
        <v>0.47826086956521741</v>
      </c>
      <c r="CB124">
        <f>1-(($AP$105-$AQ$103)/($AQ$104-$AQ$103))</f>
        <v>4.3478260869565188E-2</v>
      </c>
    </row>
    <row r="125" spans="1:80" x14ac:dyDescent="0.25">
      <c r="A125">
        <v>124</v>
      </c>
      <c r="D125">
        <v>130.55361400000001</v>
      </c>
      <c r="E125" s="5">
        <v>2</v>
      </c>
      <c r="F125">
        <v>153.47718800000001</v>
      </c>
      <c r="G125" s="4">
        <v>3</v>
      </c>
      <c r="P125">
        <v>2</v>
      </c>
      <c r="Q125" t="str">
        <f t="shared" si="2"/>
        <v>23</v>
      </c>
      <c r="R125">
        <v>3</v>
      </c>
      <c r="X125" t="s">
        <v>290</v>
      </c>
      <c r="Y125" t="s">
        <v>276</v>
      </c>
      <c r="AT125">
        <f>(($AO$105-$AN$106)/($AN$107-$AN$106))</f>
        <v>0.8</v>
      </c>
      <c r="AU125">
        <f>(($AP$105-$AN$106)/($AN$107-$AN$106))</f>
        <v>0.28000000000000003</v>
      </c>
      <c r="AV125">
        <f>(($AQ$104-$AN$106)/($AN$107-$AN$106))</f>
        <v>0.32</v>
      </c>
      <c r="AW125">
        <f>(($AN$107-$AO$105)/($AO$106-$AO$105))</f>
        <v>0.2</v>
      </c>
      <c r="AX125">
        <f>(($AP$106-$AO$105)/($AO$106-$AO$105))</f>
        <v>0.44</v>
      </c>
      <c r="AY125">
        <f>(($AQ$105-$AO$105)/($AO$106-$AO$105))</f>
        <v>0.44</v>
      </c>
      <c r="AZ125">
        <f>(($AN$107-$AP$105)/($AP$106-$AP$105))</f>
        <v>0.75</v>
      </c>
      <c r="BA125">
        <f>(($AO$105-$AP$105)/($AP$106-$AP$105))</f>
        <v>0.54166666666666663</v>
      </c>
      <c r="BB125">
        <f>(($AQ$105-$AP$106)/($AP$107-$AP$106))</f>
        <v>0</v>
      </c>
      <c r="BC125">
        <f>(($AN$107-$AQ$104)/($AQ$105-$AQ$104))</f>
        <v>0.73913043478260865</v>
      </c>
      <c r="BD125">
        <f>(($AO$105-$AQ$104)/($AQ$105-$AQ$104))</f>
        <v>0.52173913043478259</v>
      </c>
      <c r="BE125">
        <f>(($AP$105-$AQ$103)/($AQ$104-$AQ$103))</f>
        <v>0.95652173913043481</v>
      </c>
      <c r="BG125">
        <v>3</v>
      </c>
      <c r="BH125">
        <v>756</v>
      </c>
      <c r="BI125">
        <f>($BH$144-$BH$141)/200</f>
        <v>6.5000000000000002E-2</v>
      </c>
      <c r="BQ125">
        <f>1-(($AO$106-$AN$107)/($AN$108-$AN$107))</f>
        <v>0.13043478260869568</v>
      </c>
      <c r="BR125">
        <f>(($AP$106-$AN$107)/($AN$108-$AN$107))</f>
        <v>0.2608695652173913</v>
      </c>
      <c r="BS125">
        <f>(($AQ$105-$AN$107)/($AN$108-$AN$107))</f>
        <v>0.2608695652173913</v>
      </c>
      <c r="BT125">
        <f>(($AN$108-$AO$106)/($AO$107-$AO$106))</f>
        <v>0.14285714285714285</v>
      </c>
      <c r="BU125">
        <f>(($AP$107-$AO$106)/($AO$107-$AO$106))</f>
        <v>0.42857142857142855</v>
      </c>
      <c r="BV125">
        <f>(($AQ$106-$AO$106)/($AO$107-$AO$106))</f>
        <v>0.42857142857142855</v>
      </c>
      <c r="BW125">
        <f>1-(($AN$108-$AP$106)/($AP$107-$AP$106))</f>
        <v>0.26086956521739135</v>
      </c>
      <c r="BX125">
        <f>1-(($AO$106-$AP$106)/($AP$107-$AP$106))</f>
        <v>0.39130434782608692</v>
      </c>
      <c r="BY125">
        <f>(($AQ$106-$AP$107)/($AP$108-$AP$107))</f>
        <v>0</v>
      </c>
      <c r="BZ125">
        <f>1-(($AN$108-$AQ$105)/($AQ$106-$AQ$105))</f>
        <v>0.26086956521739135</v>
      </c>
      <c r="CA125">
        <f>1-(($AO$106-$AQ$105)/($AQ$106-$AQ$105))</f>
        <v>0.39130434782608692</v>
      </c>
      <c r="CB125">
        <f>(($AP$106-$AQ$105)/($AQ$106-$AQ$105))</f>
        <v>0</v>
      </c>
    </row>
    <row r="126" spans="1:80" x14ac:dyDescent="0.25">
      <c r="A126">
        <v>125</v>
      </c>
      <c r="D126">
        <v>130.55768399999999</v>
      </c>
      <c r="E126" s="5">
        <v>2</v>
      </c>
      <c r="P126">
        <v>1</v>
      </c>
      <c r="Q126" t="str">
        <f t="shared" si="2"/>
        <v>2</v>
      </c>
      <c r="R126">
        <v>4</v>
      </c>
      <c r="X126" t="s">
        <v>290</v>
      </c>
      <c r="Y126" t="s">
        <v>277</v>
      </c>
      <c r="AT126">
        <f>(($AO$106-$AN$107)/($AN$108-$AN$107))</f>
        <v>0.86956521739130432</v>
      </c>
      <c r="AU126">
        <f>(($AP$106-$AN$107)/($AN$108-$AN$107))</f>
        <v>0.2608695652173913</v>
      </c>
      <c r="AV126">
        <f>(($AQ$105-$AN$107)/($AN$108-$AN$107))</f>
        <v>0.2608695652173913</v>
      </c>
      <c r="AW126">
        <f>(($AN$108-$AO$106)/($AO$107-$AO$106))</f>
        <v>0.14285714285714285</v>
      </c>
      <c r="AX126">
        <f>(($AP$107-$AO$106)/($AO$107-$AO$106))</f>
        <v>0.42857142857142855</v>
      </c>
      <c r="AY126">
        <f>(($AQ$106-$AO$106)/($AO$107-$AO$106))</f>
        <v>0.42857142857142855</v>
      </c>
      <c r="AZ126">
        <f>(($AN$108-$AP$106)/($AP$107-$AP$106))</f>
        <v>0.73913043478260865</v>
      </c>
      <c r="BA126">
        <f>(($AO$106-$AP$106)/($AP$107-$AP$106))</f>
        <v>0.60869565217391308</v>
      </c>
      <c r="BB126">
        <f>(($AQ$106-$AP$107)/($AP$108-$AP$107))</f>
        <v>0</v>
      </c>
      <c r="BC126">
        <f>(($AN$108-$AQ$105)/($AQ$106-$AQ$105))</f>
        <v>0.73913043478260865</v>
      </c>
      <c r="BD126">
        <f>(($AO$106-$AQ$105)/($AQ$106-$AQ$105))</f>
        <v>0.60869565217391308</v>
      </c>
      <c r="BE126">
        <f>(($AP$106-$AQ$105)/($AQ$106-$AQ$105))</f>
        <v>0</v>
      </c>
      <c r="BG126">
        <v>4</v>
      </c>
      <c r="BH126">
        <v>758</v>
      </c>
      <c r="BI126">
        <f>($BH$145-$BH$142)/200</f>
        <v>9.5000000000000001E-2</v>
      </c>
      <c r="BQ126">
        <f>1-(($AO$107-$AN$108)/($AN$109-$AN$108))</f>
        <v>0.1428571428571429</v>
      </c>
      <c r="BR126">
        <f>(($AP$107-$AN$108)/($AN$109-$AN$108))</f>
        <v>0.2857142857142857</v>
      </c>
      <c r="BS126">
        <f>(($AQ$106-$AN$108)/($AN$109-$AN$108))</f>
        <v>0.2857142857142857</v>
      </c>
      <c r="BT126">
        <f>(($AN$109-$AO$107)/($AO$108-$AO$107))</f>
        <v>0.14285714285714285</v>
      </c>
      <c r="BU126">
        <f>(($AP$108-$AO$107)/($AO$108-$AO$107))</f>
        <v>0.47619047619047616</v>
      </c>
      <c r="BV126">
        <f>(($AQ$107-$AO$107)/($AO$108-$AO$107))</f>
        <v>0.47619047619047616</v>
      </c>
      <c r="BW126">
        <f>1-(($AN$109-$AP$107)/($AP$108-$AP$107))</f>
        <v>0.31818181818181823</v>
      </c>
      <c r="BX126">
        <f>1-(($AO$107-$AP$107)/($AP$108-$AP$107))</f>
        <v>0.45454545454545459</v>
      </c>
      <c r="BY126">
        <f>(($AQ$107-$AP$108)/($AP$109-$AP$108))</f>
        <v>0</v>
      </c>
      <c r="BZ126">
        <f>1-(($AN$109-$AQ$106)/($AQ$107-$AQ$106))</f>
        <v>0.31818181818181823</v>
      </c>
      <c r="CA126">
        <f>1-(($AO$107-$AQ$106)/($AQ$107-$AQ$106))</f>
        <v>0.45454545454545459</v>
      </c>
      <c r="CB126">
        <f>(($AP$107-$AQ$106)/($AQ$107-$AQ$106))</f>
        <v>0</v>
      </c>
    </row>
    <row r="127" spans="1:80" x14ac:dyDescent="0.25">
      <c r="A127">
        <v>126</v>
      </c>
      <c r="D127">
        <v>130.564436</v>
      </c>
      <c r="E127" s="5">
        <v>2</v>
      </c>
      <c r="P127">
        <v>1</v>
      </c>
      <c r="Q127" t="str">
        <f t="shared" si="2"/>
        <v>2</v>
      </c>
      <c r="R127">
        <v>1</v>
      </c>
      <c r="X127" t="s">
        <v>290</v>
      </c>
      <c r="Y127" t="s">
        <v>274</v>
      </c>
      <c r="AT127">
        <f>(($AO$107-$AN$108)/($AN$109-$AN$108))</f>
        <v>0.8571428571428571</v>
      </c>
      <c r="AU127">
        <f>(($AP$107-$AN$108)/($AN$109-$AN$108))</f>
        <v>0.2857142857142857</v>
      </c>
      <c r="AV127">
        <f>(($AQ$106-$AN$108)/($AN$109-$AN$108))</f>
        <v>0.2857142857142857</v>
      </c>
      <c r="AW127">
        <f>(($AN$109-$AO$107)/($AO$108-$AO$107))</f>
        <v>0.14285714285714285</v>
      </c>
      <c r="AX127">
        <f>(($AP$108-$AO$107)/($AO$108-$AO$107))</f>
        <v>0.47619047619047616</v>
      </c>
      <c r="AY127">
        <f>(($AQ$107-$AO$107)/($AO$108-$AO$107))</f>
        <v>0.47619047619047616</v>
      </c>
      <c r="AZ127">
        <f>(($AN$109-$AP$107)/($AP$108-$AP$107))</f>
        <v>0.68181818181818177</v>
      </c>
      <c r="BA127">
        <f>(($AO$107-$AP$107)/($AP$108-$AP$107))</f>
        <v>0.54545454545454541</v>
      </c>
      <c r="BB127">
        <f>(($AQ$107-$AP$108)/($AP$109-$AP$108))</f>
        <v>0</v>
      </c>
      <c r="BC127">
        <f>(($AN$109-$AQ$106)/($AQ$107-$AQ$106))</f>
        <v>0.68181818181818177</v>
      </c>
      <c r="BD127">
        <f>(($AO$107-$AQ$106)/($AQ$107-$AQ$106))</f>
        <v>0.54545454545454541</v>
      </c>
      <c r="BE127">
        <f>(($AP$107-$AQ$106)/($AQ$107-$AQ$106))</f>
        <v>0</v>
      </c>
      <c r="BG127">
        <v>1</v>
      </c>
      <c r="BH127">
        <v>763</v>
      </c>
      <c r="BI127">
        <f>($BH$146-$BH$143)/200</f>
        <v>0.08</v>
      </c>
      <c r="BQ127">
        <f>1-(($AO$108-$AN$109)/($AN$110-$AN$109))</f>
        <v>0.18181818181818177</v>
      </c>
      <c r="BR127">
        <f>(($AP$108-$AN$109)/($AN$110-$AN$109))</f>
        <v>0.31818181818181818</v>
      </c>
      <c r="BS127">
        <f>(($AQ$107-$AN$109)/($AN$110-$AN$109))</f>
        <v>0.31818181818181818</v>
      </c>
      <c r="BT127">
        <f>(($AN$110-$AO$108)/($AO$109-$AO$108))</f>
        <v>0.18181818181818182</v>
      </c>
      <c r="BU127">
        <f>1-(($AP$109-$AO$108)/($AO$109-$AO$108))</f>
        <v>0.40909090909090906</v>
      </c>
      <c r="BV127">
        <f>1-(($AQ$108-$AO$108)/($AO$109-$AO$108))</f>
        <v>0.45454545454545459</v>
      </c>
      <c r="BW127">
        <f>1-(($AN$110-$AP$108)/($AP$109-$AP$108))</f>
        <v>0.375</v>
      </c>
      <c r="BX127">
        <f>(($AO$108-$AP$108)/($AP$109-$AP$108))</f>
        <v>0.45833333333333331</v>
      </c>
      <c r="BY127">
        <f>1-(($AQ$108-$AP$108)/($AP$109-$AP$108))</f>
        <v>4.166666666666663E-2</v>
      </c>
      <c r="BZ127">
        <f>1-(($AN$110-$AQ$107)/($AQ$108-$AQ$107))</f>
        <v>0.34782608695652173</v>
      </c>
      <c r="CA127">
        <f>(($AO$108-$AQ$107)/($AQ$108-$AQ$107))</f>
        <v>0.47826086956521741</v>
      </c>
      <c r="CB127">
        <f>(($AP$108-$AQ$107)/($AQ$108-$AQ$107))</f>
        <v>0</v>
      </c>
    </row>
    <row r="128" spans="1:80" x14ac:dyDescent="0.25">
      <c r="A128">
        <v>127</v>
      </c>
      <c r="D128">
        <v>130.56412700000001</v>
      </c>
      <c r="E128" s="5">
        <v>2</v>
      </c>
      <c r="P128">
        <v>1</v>
      </c>
      <c r="Q128" t="str">
        <f t="shared" si="2"/>
        <v>2</v>
      </c>
      <c r="R128">
        <v>2</v>
      </c>
      <c r="X128" t="s">
        <v>290</v>
      </c>
      <c r="Y128" t="s">
        <v>275</v>
      </c>
      <c r="AT128">
        <f>(($AO$108-$AN$109)/($AN$110-$AN$109))</f>
        <v>0.81818181818181823</v>
      </c>
      <c r="AU128">
        <f>(($AP$108-$AN$109)/($AN$110-$AN$109))</f>
        <v>0.31818181818181818</v>
      </c>
      <c r="AV128">
        <f>(($AQ$107-$AN$109)/($AN$110-$AN$109))</f>
        <v>0.31818181818181818</v>
      </c>
      <c r="AW128">
        <f>(($AN$110-$AO$108)/($AO$109-$AO$108))</f>
        <v>0.18181818181818182</v>
      </c>
      <c r="AX128">
        <f>(($AP$109-$AO$108)/($AO$109-$AO$108))</f>
        <v>0.59090909090909094</v>
      </c>
      <c r="AY128">
        <f>(($AQ$108-$AO$108)/($AO$109-$AO$108))</f>
        <v>0.54545454545454541</v>
      </c>
      <c r="AZ128">
        <f>(($AN$110-$AP$108)/($AP$109-$AP$108))</f>
        <v>0.625</v>
      </c>
      <c r="BA128">
        <f>(($AO$108-$AP$108)/($AP$109-$AP$108))</f>
        <v>0.45833333333333331</v>
      </c>
      <c r="BB128">
        <f>(($AQ$108-$AP$108)/($AP$109-$AP$108))</f>
        <v>0.95833333333333337</v>
      </c>
      <c r="BC128">
        <f>(($AN$110-$AQ$107)/($AQ$108-$AQ$107))</f>
        <v>0.65217391304347827</v>
      </c>
      <c r="BD128">
        <f>(($AO$108-$AQ$107)/($AQ$108-$AQ$107))</f>
        <v>0.47826086956521741</v>
      </c>
      <c r="BE128">
        <f>(($AP$108-$AQ$107)/($AQ$108-$AQ$107))</f>
        <v>0</v>
      </c>
      <c r="BG128">
        <v>2</v>
      </c>
      <c r="BH128">
        <v>770</v>
      </c>
      <c r="BI128">
        <f>($BH$147-$BH$144)/200</f>
        <v>0.12</v>
      </c>
      <c r="BQ128">
        <f>1-(($AO$109-$AN$110)/($AN$111-$AN$110))</f>
        <v>0.18181818181818177</v>
      </c>
      <c r="BR128">
        <f>(($AP$109-$AN$110)/($AN$111-$AN$110))</f>
        <v>0.40909090909090912</v>
      </c>
      <c r="BS128">
        <f>(($AQ$108-$AN$110)/($AN$111-$AN$110))</f>
        <v>0.36363636363636365</v>
      </c>
      <c r="BT128">
        <f>(($AN$111-$AO$109)/($AO$110-$AO$109))</f>
        <v>0.15384615384615385</v>
      </c>
      <c r="BU128">
        <f>1-(($AP$110-$AO$109)/($AO$110-$AO$109))</f>
        <v>0.38461538461538458</v>
      </c>
      <c r="BV128">
        <f>1-(($AQ$109-$AO$109)/($AO$110-$AO$109))</f>
        <v>0.42307692307692313</v>
      </c>
      <c r="BW128">
        <f>1-(($AN$111-$AP$109)/($AP$110-$AP$109))</f>
        <v>0.48</v>
      </c>
      <c r="BX128">
        <f>(($AO$109-$AP$109)/($AP$110-$AP$109))</f>
        <v>0.36</v>
      </c>
      <c r="BY128">
        <f>1-(($AQ$109-$AP$109)/($AP$110-$AP$109))</f>
        <v>4.0000000000000036E-2</v>
      </c>
      <c r="BZ128">
        <f>1-(($AN$111-$AQ$108)/($AQ$109-$AQ$108))</f>
        <v>0.43999999999999995</v>
      </c>
      <c r="CA128">
        <f>(($AO$109-$AQ$108)/($AQ$109-$AQ$108))</f>
        <v>0.4</v>
      </c>
      <c r="CB128">
        <f>(($AP$109-$AQ$108)/($AQ$109-$AQ$108))</f>
        <v>0.04</v>
      </c>
    </row>
    <row r="129" spans="1:71" x14ac:dyDescent="0.25">
      <c r="A129">
        <v>128</v>
      </c>
      <c r="D129">
        <v>130.580984</v>
      </c>
      <c r="E129" s="5">
        <v>2</v>
      </c>
      <c r="P129">
        <v>1</v>
      </c>
      <c r="Q129" t="str">
        <f t="shared" si="2"/>
        <v>2</v>
      </c>
      <c r="R129">
        <v>3</v>
      </c>
      <c r="X129" t="s">
        <v>290</v>
      </c>
      <c r="Y129" t="s">
        <v>276</v>
      </c>
      <c r="AT129">
        <f>(($AO$109-$AN$110)/($AN$111-$AN$110))</f>
        <v>0.81818181818181823</v>
      </c>
      <c r="AU129">
        <f>(($AP$109-$AN$110)/($AN$111-$AN$110))</f>
        <v>0.40909090909090912</v>
      </c>
      <c r="AV129">
        <f>(($AQ$108-$AN$110)/($AN$111-$AN$110))</f>
        <v>0.36363636363636365</v>
      </c>
      <c r="AW129">
        <f>(($AN$111-$AO$109)/($AO$110-$AO$109))</f>
        <v>0.15384615384615385</v>
      </c>
      <c r="AX129">
        <f>(($AP$110-$AO$109)/($AO$110-$AO$109))</f>
        <v>0.61538461538461542</v>
      </c>
      <c r="AY129">
        <f>(($AQ$109-$AO$109)/($AO$110-$AO$109))</f>
        <v>0.57692307692307687</v>
      </c>
      <c r="AZ129">
        <f>(($AN$111-$AP$109)/($AP$110-$AP$109))</f>
        <v>0.52</v>
      </c>
      <c r="BA129">
        <f>(($AO$109-$AP$109)/($AP$110-$AP$109))</f>
        <v>0.36</v>
      </c>
      <c r="BB129">
        <f>(($AQ$109-$AP$109)/($AP$110-$AP$109))</f>
        <v>0.96</v>
      </c>
      <c r="BC129">
        <f>(($AN$111-$AQ$108)/($AQ$109-$AQ$108))</f>
        <v>0.56000000000000005</v>
      </c>
      <c r="BD129">
        <f>(($AO$109-$AQ$108)/($AQ$109-$AQ$108))</f>
        <v>0.4</v>
      </c>
      <c r="BE129">
        <f>(($AP$109-$AQ$108)/($AQ$109-$AQ$108))</f>
        <v>0.04</v>
      </c>
      <c r="BG129">
        <v>3</v>
      </c>
      <c r="BH129">
        <v>780</v>
      </c>
      <c r="BI129">
        <f>($BH$148-$BH$145)/200</f>
        <v>6.5000000000000002E-2</v>
      </c>
      <c r="BQ129">
        <f>1-(($AO$110-$AN$111)/($AN$112-$AN$111))</f>
        <v>0.18518518518518523</v>
      </c>
      <c r="BR129">
        <f>(($AP$110-$AN$111)/($AN$112-$AN$111))</f>
        <v>0.44444444444444442</v>
      </c>
      <c r="BS129">
        <f>(($AQ$109-$AN$111)/($AN$112-$AN$111))</f>
        <v>0.40740740740740738</v>
      </c>
    </row>
    <row r="130" spans="1:71" x14ac:dyDescent="0.25">
      <c r="A130">
        <v>129</v>
      </c>
      <c r="D130">
        <v>130.61097900000001</v>
      </c>
      <c r="E130" s="5">
        <v>2</v>
      </c>
      <c r="P130">
        <v>1</v>
      </c>
      <c r="Q130" t="str">
        <f t="shared" ref="Q130:Q193" si="3">CONCATENATE(C130,E130,G130,I130)</f>
        <v>2</v>
      </c>
      <c r="R130">
        <v>4</v>
      </c>
      <c r="X130" t="s">
        <v>290</v>
      </c>
      <c r="Y130" t="s">
        <v>277</v>
      </c>
      <c r="AT130">
        <f>(($AO$110-$AN$111)/($AN$112-$AN$111))</f>
        <v>0.81481481481481477</v>
      </c>
      <c r="AU130">
        <f>(($AP$110-$AN$111)/($AN$112-$AN$111))</f>
        <v>0.44444444444444442</v>
      </c>
      <c r="AV130">
        <f>(($AQ$109-$AN$111)/($AN$112-$AN$111))</f>
        <v>0.40740740740740738</v>
      </c>
      <c r="BG130">
        <v>4</v>
      </c>
      <c r="BH130">
        <v>784</v>
      </c>
      <c r="BI130">
        <f>($BH$149-$BH$146)/200</f>
        <v>0.1</v>
      </c>
    </row>
    <row r="131" spans="1:71" x14ac:dyDescent="0.25">
      <c r="A131">
        <v>130</v>
      </c>
      <c r="D131">
        <v>130.58335700000001</v>
      </c>
      <c r="E131" s="5">
        <v>2</v>
      </c>
      <c r="P131">
        <v>1</v>
      </c>
      <c r="Q131" t="str">
        <f t="shared" si="3"/>
        <v>2</v>
      </c>
      <c r="R131" t="s">
        <v>22</v>
      </c>
      <c r="X131" t="s">
        <v>290</v>
      </c>
      <c r="Y131" t="s">
        <v>274</v>
      </c>
      <c r="BG131" t="s">
        <v>22</v>
      </c>
      <c r="BH131">
        <v>784</v>
      </c>
      <c r="BI131">
        <f>($BH$150-$BH$147)/200</f>
        <v>9.5000000000000001E-2</v>
      </c>
    </row>
    <row r="132" spans="1:71" x14ac:dyDescent="0.25">
      <c r="A132">
        <v>131</v>
      </c>
      <c r="D132">
        <v>130.58041600000001</v>
      </c>
      <c r="E132" s="5">
        <v>2</v>
      </c>
      <c r="P132">
        <v>1</v>
      </c>
      <c r="Q132" t="str">
        <f t="shared" si="3"/>
        <v>2</v>
      </c>
      <c r="R132" t="s">
        <v>22</v>
      </c>
      <c r="X132" t="s">
        <v>288</v>
      </c>
      <c r="Y132" t="s">
        <v>278</v>
      </c>
      <c r="BG132" t="s">
        <v>22</v>
      </c>
      <c r="BH132">
        <v>786</v>
      </c>
      <c r="BI132">
        <f>($BH$151-$BH$148)/200</f>
        <v>0.115</v>
      </c>
    </row>
    <row r="133" spans="1:71" x14ac:dyDescent="0.25">
      <c r="A133">
        <v>132</v>
      </c>
      <c r="B133">
        <v>121.493143</v>
      </c>
      <c r="C133" s="2">
        <v>1</v>
      </c>
      <c r="P133">
        <v>1</v>
      </c>
      <c r="Q133" t="str">
        <f t="shared" si="3"/>
        <v>1</v>
      </c>
      <c r="R133">
        <v>1</v>
      </c>
      <c r="X133" t="s">
        <v>286</v>
      </c>
      <c r="Y133" t="s">
        <v>262</v>
      </c>
      <c r="AB133" t="s">
        <v>289</v>
      </c>
      <c r="AC133" t="str">
        <f>CONCATENATE($R133,$R134,$R135,$R136)</f>
        <v>1234</v>
      </c>
      <c r="BG133">
        <v>1</v>
      </c>
      <c r="BH133">
        <v>787</v>
      </c>
      <c r="BI133">
        <f>($BH$152-$BH$149)/200</f>
        <v>6.5000000000000002E-2</v>
      </c>
    </row>
    <row r="134" spans="1:71" x14ac:dyDescent="0.25">
      <c r="A134">
        <v>133</v>
      </c>
      <c r="B134">
        <v>121.44902200000001</v>
      </c>
      <c r="C134" s="2">
        <v>1</v>
      </c>
      <c r="P134">
        <v>1</v>
      </c>
      <c r="Q134" t="str">
        <f t="shared" si="3"/>
        <v>1</v>
      </c>
      <c r="R134">
        <v>2</v>
      </c>
      <c r="X134" t="s">
        <v>286</v>
      </c>
      <c r="Y134" t="s">
        <v>259</v>
      </c>
      <c r="BG134">
        <v>2</v>
      </c>
      <c r="BH134">
        <v>792</v>
      </c>
      <c r="BI134">
        <f>($BH$153-$BH$150)/200</f>
        <v>0.08</v>
      </c>
    </row>
    <row r="135" spans="1:71" x14ac:dyDescent="0.25">
      <c r="A135">
        <v>134</v>
      </c>
      <c r="B135">
        <v>121.50134500000001</v>
      </c>
      <c r="C135" s="2">
        <v>1</v>
      </c>
      <c r="P135">
        <v>1</v>
      </c>
      <c r="Q135" t="str">
        <f t="shared" si="3"/>
        <v>1</v>
      </c>
      <c r="R135">
        <v>3</v>
      </c>
      <c r="X135" t="s">
        <v>286</v>
      </c>
      <c r="Y135" t="s">
        <v>260</v>
      </c>
      <c r="BG135">
        <v>3</v>
      </c>
      <c r="BH135">
        <v>797</v>
      </c>
      <c r="BI135">
        <f>($BH$154-$BH$151)/200</f>
        <v>9.5000000000000001E-2</v>
      </c>
    </row>
    <row r="136" spans="1:71" x14ac:dyDescent="0.25">
      <c r="A136">
        <v>135</v>
      </c>
      <c r="B136">
        <v>121.49227000000002</v>
      </c>
      <c r="C136" s="2">
        <v>1</v>
      </c>
      <c r="P136">
        <v>1</v>
      </c>
      <c r="Q136" t="str">
        <f t="shared" si="3"/>
        <v>1</v>
      </c>
      <c r="R136">
        <v>4</v>
      </c>
      <c r="X136" t="s">
        <v>286</v>
      </c>
      <c r="Y136" t="s">
        <v>261</v>
      </c>
      <c r="BG136">
        <v>4</v>
      </c>
      <c r="BH136">
        <v>799</v>
      </c>
      <c r="BI136">
        <f>($BH$155-$BH$152)/200</f>
        <v>0.11</v>
      </c>
    </row>
    <row r="137" spans="1:71" x14ac:dyDescent="0.25">
      <c r="A137">
        <v>136</v>
      </c>
      <c r="B137">
        <v>121.51397200000001</v>
      </c>
      <c r="C137" s="2">
        <v>1</v>
      </c>
      <c r="H137">
        <v>126.73747500000002</v>
      </c>
      <c r="I137" s="3">
        <v>4</v>
      </c>
      <c r="P137">
        <v>2</v>
      </c>
      <c r="Q137" t="str">
        <f t="shared" si="3"/>
        <v>14</v>
      </c>
      <c r="R137">
        <v>2</v>
      </c>
      <c r="X137" t="s">
        <v>286</v>
      </c>
      <c r="Y137" t="s">
        <v>262</v>
      </c>
      <c r="AB137" t="s">
        <v>290</v>
      </c>
      <c r="AC137" t="str">
        <f>CONCATENATE($R137,$R138,$R139,$R140)</f>
        <v>2134</v>
      </c>
      <c r="BG137">
        <v>2</v>
      </c>
      <c r="BH137">
        <v>810</v>
      </c>
      <c r="BI137">
        <f>($BH$156-$BH$153)/200</f>
        <v>6.5000000000000002E-2</v>
      </c>
    </row>
    <row r="138" spans="1:71" x14ac:dyDescent="0.25">
      <c r="A138">
        <v>137</v>
      </c>
      <c r="B138">
        <v>121.554281</v>
      </c>
      <c r="C138" s="2">
        <v>1</v>
      </c>
      <c r="H138">
        <v>126.791392</v>
      </c>
      <c r="I138" s="3">
        <v>4</v>
      </c>
      <c r="P138">
        <v>2</v>
      </c>
      <c r="Q138" t="str">
        <f t="shared" si="3"/>
        <v>14</v>
      </c>
      <c r="R138">
        <v>1</v>
      </c>
      <c r="X138" t="s">
        <v>286</v>
      </c>
      <c r="Y138" t="s">
        <v>259</v>
      </c>
      <c r="BG138">
        <v>1</v>
      </c>
      <c r="BH138">
        <v>812</v>
      </c>
      <c r="BI138">
        <f>($BH$157-$BH$154)/200</f>
        <v>7.4999999999999997E-2</v>
      </c>
    </row>
    <row r="139" spans="1:71" x14ac:dyDescent="0.25">
      <c r="A139">
        <v>138</v>
      </c>
      <c r="B139">
        <v>121.46108500000001</v>
      </c>
      <c r="C139" s="2">
        <v>1</v>
      </c>
      <c r="H139">
        <v>126.799643</v>
      </c>
      <c r="I139" s="3">
        <v>4</v>
      </c>
      <c r="P139">
        <v>2</v>
      </c>
      <c r="Q139" t="str">
        <f t="shared" si="3"/>
        <v>14</v>
      </c>
      <c r="R139">
        <v>3</v>
      </c>
      <c r="X139" t="s">
        <v>286</v>
      </c>
      <c r="Y139" t="s">
        <v>260</v>
      </c>
      <c r="BG139">
        <v>3</v>
      </c>
      <c r="BH139">
        <v>819</v>
      </c>
      <c r="BI139">
        <f>($BH$158-$BH$155)/200</f>
        <v>7.4999999999999997E-2</v>
      </c>
    </row>
    <row r="140" spans="1:71" x14ac:dyDescent="0.25">
      <c r="A140">
        <v>139</v>
      </c>
      <c r="B140">
        <v>121.493143</v>
      </c>
      <c r="C140" s="2">
        <v>1</v>
      </c>
      <c r="H140">
        <v>126.803145</v>
      </c>
      <c r="I140" s="3">
        <v>4</v>
      </c>
      <c r="P140">
        <v>2</v>
      </c>
      <c r="Q140" t="str">
        <f t="shared" si="3"/>
        <v>14</v>
      </c>
      <c r="R140">
        <v>4</v>
      </c>
      <c r="X140" t="s">
        <v>286</v>
      </c>
      <c r="Y140" t="s">
        <v>261</v>
      </c>
      <c r="BG140">
        <v>4</v>
      </c>
      <c r="BH140">
        <v>820</v>
      </c>
      <c r="BI140">
        <f>($BH$159-$BH$156)/200</f>
        <v>0.105</v>
      </c>
    </row>
    <row r="141" spans="1:71" x14ac:dyDescent="0.25">
      <c r="A141">
        <v>140</v>
      </c>
      <c r="F141">
        <v>122.21876400000001</v>
      </c>
      <c r="G141" s="4">
        <v>3</v>
      </c>
      <c r="H141">
        <v>126.89371300000002</v>
      </c>
      <c r="I141" s="3">
        <v>4</v>
      </c>
      <c r="P141">
        <v>2</v>
      </c>
      <c r="Q141" t="str">
        <f t="shared" si="3"/>
        <v>34</v>
      </c>
      <c r="R141">
        <v>2</v>
      </c>
      <c r="X141" t="s">
        <v>286</v>
      </c>
      <c r="Y141" t="s">
        <v>262</v>
      </c>
      <c r="AB141" t="s">
        <v>290</v>
      </c>
      <c r="AC141" t="str">
        <f>CONCATENATE($R141,$R142,$R143,$R144)</f>
        <v>2134</v>
      </c>
      <c r="BG141">
        <v>2</v>
      </c>
      <c r="BH141">
        <v>826</v>
      </c>
      <c r="BI141">
        <f>($BH$160-$BH$157)/200</f>
        <v>6.5000000000000002E-2</v>
      </c>
    </row>
    <row r="142" spans="1:71" x14ac:dyDescent="0.25">
      <c r="A142">
        <v>141</v>
      </c>
      <c r="F142">
        <v>122.233923</v>
      </c>
      <c r="G142" s="4">
        <v>3</v>
      </c>
      <c r="H142">
        <v>126.90082800000002</v>
      </c>
      <c r="I142" s="3">
        <v>4</v>
      </c>
      <c r="P142">
        <v>2</v>
      </c>
      <c r="Q142" t="str">
        <f t="shared" si="3"/>
        <v>34</v>
      </c>
      <c r="R142">
        <v>1</v>
      </c>
      <c r="X142" t="s">
        <v>286</v>
      </c>
      <c r="Y142" t="s">
        <v>259</v>
      </c>
      <c r="BG142">
        <v>1</v>
      </c>
      <c r="BH142">
        <v>831</v>
      </c>
      <c r="BI142">
        <f>($BH$161-$BH$158)/200</f>
        <v>0.08</v>
      </c>
    </row>
    <row r="143" spans="1:71" x14ac:dyDescent="0.25">
      <c r="A143">
        <v>142</v>
      </c>
      <c r="F143">
        <v>122.21401800000001</v>
      </c>
      <c r="G143" s="4">
        <v>3</v>
      </c>
      <c r="H143">
        <v>126.94804600000001</v>
      </c>
      <c r="I143" s="3">
        <v>4</v>
      </c>
      <c r="P143">
        <v>2</v>
      </c>
      <c r="Q143" t="str">
        <f t="shared" si="3"/>
        <v>34</v>
      </c>
      <c r="R143">
        <v>3</v>
      </c>
      <c r="X143" t="s">
        <v>286</v>
      </c>
      <c r="Y143" t="s">
        <v>260</v>
      </c>
      <c r="BG143">
        <v>3</v>
      </c>
      <c r="BH143">
        <v>839</v>
      </c>
      <c r="BI143">
        <f>($BH$162-$BH$159)/200</f>
        <v>0.08</v>
      </c>
    </row>
    <row r="144" spans="1:71" x14ac:dyDescent="0.25">
      <c r="A144">
        <v>143</v>
      </c>
      <c r="F144">
        <v>122.21180600000001</v>
      </c>
      <c r="G144" s="4">
        <v>3</v>
      </c>
      <c r="H144">
        <v>126.92062200000001</v>
      </c>
      <c r="I144" s="3">
        <v>4</v>
      </c>
      <c r="P144">
        <v>2</v>
      </c>
      <c r="Q144" t="str">
        <f t="shared" si="3"/>
        <v>34</v>
      </c>
      <c r="R144">
        <v>4</v>
      </c>
      <c r="X144" t="s">
        <v>286</v>
      </c>
      <c r="Y144" t="s">
        <v>261</v>
      </c>
      <c r="BG144">
        <v>4</v>
      </c>
      <c r="BH144">
        <v>839</v>
      </c>
      <c r="BI144">
        <f>($BH$163-$BH$160)/200</f>
        <v>0.11</v>
      </c>
    </row>
    <row r="145" spans="1:61" x14ac:dyDescent="0.25">
      <c r="A145">
        <v>144</v>
      </c>
      <c r="F145">
        <v>122.22217000000001</v>
      </c>
      <c r="G145" s="4">
        <v>3</v>
      </c>
      <c r="H145">
        <v>126.73747500000002</v>
      </c>
      <c r="I145" s="3">
        <v>4</v>
      </c>
      <c r="P145">
        <v>2</v>
      </c>
      <c r="Q145" t="str">
        <f t="shared" si="3"/>
        <v>34</v>
      </c>
      <c r="R145">
        <v>2</v>
      </c>
      <c r="X145" t="s">
        <v>286</v>
      </c>
      <c r="Y145" t="s">
        <v>262</v>
      </c>
      <c r="AB145" t="s">
        <v>290</v>
      </c>
      <c r="AC145" t="str">
        <f>CONCATENATE($R145,$R146,$R147,$R148)</f>
        <v>2134</v>
      </c>
      <c r="BG145">
        <v>2</v>
      </c>
      <c r="BH145">
        <v>850</v>
      </c>
      <c r="BI145">
        <f>($BH$164-$BH$161)/200</f>
        <v>7.4999999999999997E-2</v>
      </c>
    </row>
    <row r="146" spans="1:61" x14ac:dyDescent="0.25">
      <c r="A146">
        <v>145</v>
      </c>
      <c r="F146">
        <v>122.19211800000001</v>
      </c>
      <c r="G146" s="4">
        <v>3</v>
      </c>
      <c r="P146">
        <v>1</v>
      </c>
      <c r="Q146" t="str">
        <f t="shared" si="3"/>
        <v>3</v>
      </c>
      <c r="R146">
        <v>1</v>
      </c>
      <c r="X146" t="s">
        <v>286</v>
      </c>
      <c r="Y146" t="s">
        <v>259</v>
      </c>
      <c r="BG146">
        <v>1</v>
      </c>
      <c r="BH146">
        <v>855</v>
      </c>
      <c r="BI146">
        <f>($BH$165-$BH$162)/200</f>
        <v>7.4999999999999997E-2</v>
      </c>
    </row>
    <row r="147" spans="1:61" x14ac:dyDescent="0.25">
      <c r="A147">
        <v>146</v>
      </c>
      <c r="F147">
        <v>122.217116</v>
      </c>
      <c r="G147" s="4">
        <v>3</v>
      </c>
      <c r="P147">
        <v>1</v>
      </c>
      <c r="Q147" t="str">
        <f t="shared" si="3"/>
        <v>3</v>
      </c>
      <c r="R147">
        <v>3</v>
      </c>
      <c r="X147" t="s">
        <v>286</v>
      </c>
      <c r="Y147" t="s">
        <v>260</v>
      </c>
      <c r="BG147">
        <v>3</v>
      </c>
      <c r="BH147">
        <v>863</v>
      </c>
      <c r="BI147">
        <f>($BH$166-$BH$163)/200</f>
        <v>7.4999999999999997E-2</v>
      </c>
    </row>
    <row r="148" spans="1:61" x14ac:dyDescent="0.25">
      <c r="A148">
        <v>147</v>
      </c>
      <c r="D148">
        <v>103.487166</v>
      </c>
      <c r="E148" s="5">
        <v>2</v>
      </c>
      <c r="F148">
        <v>122.11129200000001</v>
      </c>
      <c r="G148" s="4">
        <v>3</v>
      </c>
      <c r="P148">
        <v>2</v>
      </c>
      <c r="Q148" t="str">
        <f t="shared" si="3"/>
        <v>23</v>
      </c>
      <c r="R148">
        <v>4</v>
      </c>
      <c r="X148" t="s">
        <v>286</v>
      </c>
      <c r="Y148" t="s">
        <v>261</v>
      </c>
      <c r="BG148">
        <v>4</v>
      </c>
      <c r="BH148">
        <v>863</v>
      </c>
      <c r="BI148">
        <f>($BH$167-$BH$164)/200</f>
        <v>0.115</v>
      </c>
    </row>
    <row r="149" spans="1:61" x14ac:dyDescent="0.25">
      <c r="A149">
        <v>148</v>
      </c>
      <c r="D149">
        <v>103.41510600000001</v>
      </c>
      <c r="E149" s="5">
        <v>2</v>
      </c>
      <c r="F149">
        <v>122.21876400000001</v>
      </c>
      <c r="G149" s="4">
        <v>3</v>
      </c>
      <c r="P149">
        <v>2</v>
      </c>
      <c r="Q149" t="str">
        <f t="shared" si="3"/>
        <v>23</v>
      </c>
      <c r="R149">
        <v>2</v>
      </c>
      <c r="X149" t="s">
        <v>286</v>
      </c>
      <c r="Y149" t="s">
        <v>262</v>
      </c>
      <c r="AB149" t="s">
        <v>286</v>
      </c>
      <c r="AC149" t="str">
        <f>CONCATENATE($R149,$R150,$R151,$R152)</f>
        <v>2143</v>
      </c>
      <c r="BG149">
        <v>2</v>
      </c>
      <c r="BH149">
        <v>875</v>
      </c>
      <c r="BI149">
        <f>($BH$168-$BH$165)/200</f>
        <v>0.09</v>
      </c>
    </row>
    <row r="150" spans="1:61" x14ac:dyDescent="0.25">
      <c r="A150">
        <v>149</v>
      </c>
      <c r="D150">
        <v>103.42500100000001</v>
      </c>
      <c r="E150" s="5">
        <v>2</v>
      </c>
      <c r="P150">
        <v>1</v>
      </c>
      <c r="Q150" t="str">
        <f t="shared" si="3"/>
        <v>2</v>
      </c>
      <c r="R150">
        <v>1</v>
      </c>
      <c r="X150" t="s">
        <v>286</v>
      </c>
      <c r="Y150" t="s">
        <v>259</v>
      </c>
      <c r="BG150">
        <v>1</v>
      </c>
      <c r="BH150">
        <v>882</v>
      </c>
      <c r="BI150">
        <f>($BH$169-$BH$166)/200</f>
        <v>0.08</v>
      </c>
    </row>
    <row r="151" spans="1:61" x14ac:dyDescent="0.25">
      <c r="A151">
        <v>150</v>
      </c>
      <c r="D151">
        <v>103.471186</v>
      </c>
      <c r="E151" s="5">
        <v>2</v>
      </c>
      <c r="P151">
        <v>1</v>
      </c>
      <c r="Q151" t="str">
        <f t="shared" si="3"/>
        <v>2</v>
      </c>
      <c r="R151">
        <v>4</v>
      </c>
      <c r="X151" t="s">
        <v>286</v>
      </c>
      <c r="Y151" t="s">
        <v>260</v>
      </c>
      <c r="BG151">
        <v>4</v>
      </c>
      <c r="BH151">
        <v>886</v>
      </c>
      <c r="BI151">
        <f>($BH$170-$BH$167)/200</f>
        <v>8.5000000000000006E-2</v>
      </c>
    </row>
    <row r="152" spans="1:61" x14ac:dyDescent="0.25">
      <c r="A152">
        <v>151</v>
      </c>
      <c r="D152">
        <v>103.459124</v>
      </c>
      <c r="E152" s="5">
        <v>2</v>
      </c>
      <c r="P152">
        <v>1</v>
      </c>
      <c r="Q152" t="str">
        <f t="shared" si="3"/>
        <v>2</v>
      </c>
      <c r="R152">
        <v>3</v>
      </c>
      <c r="X152" t="s">
        <v>287</v>
      </c>
      <c r="Y152" t="s">
        <v>265</v>
      </c>
      <c r="BG152">
        <v>3</v>
      </c>
      <c r="BH152">
        <v>888</v>
      </c>
      <c r="BI152">
        <f>($BH$176-$BH$173)/200</f>
        <v>8.5000000000000006E-2</v>
      </c>
    </row>
    <row r="153" spans="1:61" x14ac:dyDescent="0.25">
      <c r="A153">
        <v>152</v>
      </c>
      <c r="D153">
        <v>103.44613500000001</v>
      </c>
      <c r="E153" s="5">
        <v>2</v>
      </c>
      <c r="P153">
        <v>1</v>
      </c>
      <c r="Q153" t="str">
        <f t="shared" si="3"/>
        <v>2</v>
      </c>
      <c r="R153">
        <v>2</v>
      </c>
      <c r="X153" t="s">
        <v>287</v>
      </c>
      <c r="Y153" t="s">
        <v>266</v>
      </c>
      <c r="AB153" t="s">
        <v>286</v>
      </c>
      <c r="AC153" t="str">
        <f>CONCATENATE($R153,$R154,$R155,$R156)</f>
        <v>2143</v>
      </c>
      <c r="BG153">
        <v>2</v>
      </c>
      <c r="BH153">
        <v>898</v>
      </c>
      <c r="BI153">
        <f>($BH$177-$BH$174)/200</f>
        <v>0.14499999999999999</v>
      </c>
    </row>
    <row r="154" spans="1:61" x14ac:dyDescent="0.25">
      <c r="A154">
        <v>153</v>
      </c>
      <c r="D154">
        <v>103.445414</v>
      </c>
      <c r="E154" s="5">
        <v>2</v>
      </c>
      <c r="P154">
        <v>1</v>
      </c>
      <c r="Q154" t="str">
        <f t="shared" si="3"/>
        <v>2</v>
      </c>
      <c r="R154">
        <v>1</v>
      </c>
      <c r="X154" t="s">
        <v>287</v>
      </c>
      <c r="Y154" t="s">
        <v>263</v>
      </c>
      <c r="BG154">
        <v>1</v>
      </c>
      <c r="BH154">
        <v>905</v>
      </c>
      <c r="BI154">
        <f>($BH$178-$BH$175)/200</f>
        <v>0.08</v>
      </c>
    </row>
    <row r="155" spans="1:61" x14ac:dyDescent="0.25">
      <c r="A155">
        <v>154</v>
      </c>
      <c r="D155">
        <v>103.384382</v>
      </c>
      <c r="E155" s="5">
        <v>2</v>
      </c>
      <c r="P155">
        <v>1</v>
      </c>
      <c r="Q155" t="str">
        <f t="shared" si="3"/>
        <v>2</v>
      </c>
      <c r="R155">
        <v>4</v>
      </c>
      <c r="X155" t="s">
        <v>288</v>
      </c>
      <c r="Y155" t="s">
        <v>279</v>
      </c>
      <c r="BG155">
        <v>4</v>
      </c>
      <c r="BH155">
        <v>910</v>
      </c>
      <c r="BI155">
        <f>($BH$179-$BH$176)/200</f>
        <v>0.14000000000000001</v>
      </c>
    </row>
    <row r="156" spans="1:61" x14ac:dyDescent="0.25">
      <c r="A156">
        <v>155</v>
      </c>
      <c r="B156">
        <v>96.389435000000006</v>
      </c>
      <c r="C156" s="2">
        <v>1</v>
      </c>
      <c r="D156">
        <v>103.28752700000001</v>
      </c>
      <c r="E156" s="5">
        <v>2</v>
      </c>
      <c r="P156">
        <v>2</v>
      </c>
      <c r="Q156" t="str">
        <f t="shared" si="3"/>
        <v>12</v>
      </c>
      <c r="R156">
        <v>3</v>
      </c>
      <c r="X156" t="s">
        <v>286</v>
      </c>
      <c r="Y156" t="s">
        <v>259</v>
      </c>
      <c r="BG156">
        <v>3</v>
      </c>
      <c r="BH156">
        <v>911</v>
      </c>
      <c r="BI156">
        <f>($BH$180-$BH$177)/200</f>
        <v>0.08</v>
      </c>
    </row>
    <row r="157" spans="1:61" x14ac:dyDescent="0.25">
      <c r="A157">
        <v>156</v>
      </c>
      <c r="B157">
        <v>96.415773999999999</v>
      </c>
      <c r="C157" s="2">
        <v>1</v>
      </c>
      <c r="D157">
        <v>103.487166</v>
      </c>
      <c r="E157" s="5">
        <v>2</v>
      </c>
      <c r="P157">
        <v>2</v>
      </c>
      <c r="Q157" t="str">
        <f t="shared" si="3"/>
        <v>12</v>
      </c>
      <c r="R157">
        <v>2</v>
      </c>
      <c r="X157" t="s">
        <v>286</v>
      </c>
      <c r="Y157" t="s">
        <v>260</v>
      </c>
      <c r="AB157" t="s">
        <v>286</v>
      </c>
      <c r="AC157" t="str">
        <f>CONCATENATE($R157,$R158,$R159,$R160)</f>
        <v>2143</v>
      </c>
      <c r="BG157">
        <v>2</v>
      </c>
      <c r="BH157">
        <v>920</v>
      </c>
      <c r="BI157">
        <f>($BH$181-$BH$178)/200</f>
        <v>0.14000000000000001</v>
      </c>
    </row>
    <row r="158" spans="1:61" x14ac:dyDescent="0.25">
      <c r="A158">
        <v>157</v>
      </c>
      <c r="B158">
        <v>96.402733000000012</v>
      </c>
      <c r="C158" s="2">
        <v>1</v>
      </c>
      <c r="P158">
        <v>1</v>
      </c>
      <c r="Q158" t="str">
        <f t="shared" si="3"/>
        <v>1</v>
      </c>
      <c r="R158">
        <v>1</v>
      </c>
      <c r="X158" t="s">
        <v>286</v>
      </c>
      <c r="Y158" t="s">
        <v>261</v>
      </c>
      <c r="BG158">
        <v>1</v>
      </c>
      <c r="BH158">
        <v>925</v>
      </c>
      <c r="BI158">
        <f>($BH$182-$BH$179)/200</f>
        <v>7.4999999999999997E-2</v>
      </c>
    </row>
    <row r="159" spans="1:61" x14ac:dyDescent="0.25">
      <c r="A159">
        <v>158</v>
      </c>
      <c r="B159">
        <v>96.404486000000006</v>
      </c>
      <c r="C159" s="2">
        <v>1</v>
      </c>
      <c r="P159">
        <v>1</v>
      </c>
      <c r="Q159" t="str">
        <f t="shared" si="3"/>
        <v>1</v>
      </c>
      <c r="R159">
        <v>4</v>
      </c>
      <c r="X159" t="s">
        <v>286</v>
      </c>
      <c r="Y159" t="s">
        <v>262</v>
      </c>
      <c r="BG159">
        <v>4</v>
      </c>
      <c r="BH159">
        <v>932</v>
      </c>
      <c r="BI159">
        <f>($BH$183-$BH$180)/200</f>
        <v>0.105</v>
      </c>
    </row>
    <row r="160" spans="1:61" x14ac:dyDescent="0.25">
      <c r="A160">
        <v>159</v>
      </c>
      <c r="B160">
        <v>96.404638000000006</v>
      </c>
      <c r="C160" s="2">
        <v>1</v>
      </c>
      <c r="P160">
        <v>1</v>
      </c>
      <c r="Q160" t="str">
        <f t="shared" si="3"/>
        <v>1</v>
      </c>
      <c r="R160">
        <v>3</v>
      </c>
      <c r="X160" t="s">
        <v>286</v>
      </c>
      <c r="Y160" t="s">
        <v>259</v>
      </c>
      <c r="BG160">
        <v>3</v>
      </c>
      <c r="BH160">
        <v>933</v>
      </c>
      <c r="BI160">
        <f>($BH$184-$BH$181)/200</f>
        <v>0.08</v>
      </c>
    </row>
    <row r="161" spans="1:61" x14ac:dyDescent="0.25">
      <c r="A161">
        <v>160</v>
      </c>
      <c r="B161">
        <v>96.367012000000003</v>
      </c>
      <c r="C161" s="2">
        <v>1</v>
      </c>
      <c r="H161">
        <v>98.752423000000007</v>
      </c>
      <c r="I161" s="3">
        <v>4</v>
      </c>
      <c r="P161">
        <v>2</v>
      </c>
      <c r="Q161" t="str">
        <f t="shared" si="3"/>
        <v>14</v>
      </c>
      <c r="R161">
        <v>2</v>
      </c>
      <c r="X161" t="s">
        <v>286</v>
      </c>
      <c r="Y161" t="s">
        <v>260</v>
      </c>
      <c r="AB161" t="s">
        <v>286</v>
      </c>
      <c r="AC161" t="str">
        <f>CONCATENATE($R161,$R162,$R163,$R164)</f>
        <v>2143</v>
      </c>
      <c r="BG161">
        <v>2</v>
      </c>
      <c r="BH161">
        <v>941</v>
      </c>
      <c r="BI161">
        <f>($BH$185-$BH$182)/200</f>
        <v>0.105</v>
      </c>
    </row>
    <row r="162" spans="1:61" x14ac:dyDescent="0.25">
      <c r="A162">
        <v>161</v>
      </c>
      <c r="B162">
        <v>96.389435000000006</v>
      </c>
      <c r="C162" s="2">
        <v>1</v>
      </c>
      <c r="H162">
        <v>98.634487000000007</v>
      </c>
      <c r="I162" s="3">
        <v>4</v>
      </c>
      <c r="P162">
        <v>2</v>
      </c>
      <c r="Q162" t="str">
        <f t="shared" si="3"/>
        <v>14</v>
      </c>
      <c r="R162">
        <v>1</v>
      </c>
      <c r="X162" t="s">
        <v>288</v>
      </c>
      <c r="Y162" t="s">
        <v>280</v>
      </c>
      <c r="BG162">
        <v>1</v>
      </c>
      <c r="BH162">
        <v>948</v>
      </c>
      <c r="BI162">
        <f>($BH$186-$BH$183)/200</f>
        <v>0.1</v>
      </c>
    </row>
    <row r="163" spans="1:61" x14ac:dyDescent="0.25">
      <c r="A163">
        <v>162</v>
      </c>
      <c r="F163">
        <v>96.497526000000008</v>
      </c>
      <c r="G163" s="4">
        <v>3</v>
      </c>
      <c r="H163">
        <v>98.658865000000006</v>
      </c>
      <c r="I163" s="3">
        <v>4</v>
      </c>
      <c r="P163">
        <v>2</v>
      </c>
      <c r="Q163" t="str">
        <f t="shared" si="3"/>
        <v>34</v>
      </c>
      <c r="R163">
        <v>4</v>
      </c>
      <c r="X163" t="s">
        <v>290</v>
      </c>
      <c r="Y163" t="s">
        <v>276</v>
      </c>
      <c r="BG163">
        <v>4</v>
      </c>
      <c r="BH163">
        <v>955</v>
      </c>
      <c r="BI163">
        <f>($BH$187-$BH$184)/200</f>
        <v>0.06</v>
      </c>
    </row>
    <row r="164" spans="1:61" x14ac:dyDescent="0.25">
      <c r="A164">
        <v>163</v>
      </c>
      <c r="F164">
        <v>96.500414000000006</v>
      </c>
      <c r="G164" s="4">
        <v>3</v>
      </c>
      <c r="H164">
        <v>98.694229000000007</v>
      </c>
      <c r="I164" s="3">
        <v>4</v>
      </c>
      <c r="P164">
        <v>2</v>
      </c>
      <c r="Q164" t="str">
        <f t="shared" si="3"/>
        <v>34</v>
      </c>
      <c r="R164">
        <v>3</v>
      </c>
      <c r="X164" t="s">
        <v>290</v>
      </c>
      <c r="Y164" t="s">
        <v>277</v>
      </c>
      <c r="BG164">
        <v>3</v>
      </c>
      <c r="BH164">
        <v>956</v>
      </c>
      <c r="BI164">
        <f>($BH$188-$BH$185)/200</f>
        <v>0.09</v>
      </c>
    </row>
    <row r="165" spans="1:61" x14ac:dyDescent="0.25">
      <c r="A165">
        <v>164</v>
      </c>
      <c r="F165">
        <v>96.494333000000012</v>
      </c>
      <c r="G165" s="4">
        <v>3</v>
      </c>
      <c r="H165">
        <v>98.687889000000013</v>
      </c>
      <c r="I165" s="3">
        <v>4</v>
      </c>
      <c r="P165">
        <v>2</v>
      </c>
      <c r="Q165" t="str">
        <f t="shared" si="3"/>
        <v>34</v>
      </c>
      <c r="R165">
        <v>2</v>
      </c>
      <c r="X165" t="s">
        <v>290</v>
      </c>
      <c r="Y165" t="s">
        <v>274</v>
      </c>
      <c r="AB165" t="s">
        <v>286</v>
      </c>
      <c r="AC165" t="str">
        <f>CONCATENATE($R165,$R166,$R167,$R168)</f>
        <v>2143</v>
      </c>
      <c r="BG165">
        <v>2</v>
      </c>
      <c r="BH165">
        <v>963</v>
      </c>
      <c r="BI165">
        <f>($BH$189-$BH$186)/200</f>
        <v>0.08</v>
      </c>
    </row>
    <row r="166" spans="1:61" x14ac:dyDescent="0.25">
      <c r="A166">
        <v>165</v>
      </c>
      <c r="F166">
        <v>96.472889000000009</v>
      </c>
      <c r="G166" s="4">
        <v>3</v>
      </c>
      <c r="H166">
        <v>98.693663000000001</v>
      </c>
      <c r="I166" s="3">
        <v>4</v>
      </c>
      <c r="P166">
        <v>2</v>
      </c>
      <c r="Q166" t="str">
        <f t="shared" si="3"/>
        <v>34</v>
      </c>
      <c r="R166">
        <v>1</v>
      </c>
      <c r="X166" t="s">
        <v>288</v>
      </c>
      <c r="Y166" t="s">
        <v>278</v>
      </c>
      <c r="BG166">
        <v>1</v>
      </c>
      <c r="BH166">
        <v>970</v>
      </c>
      <c r="BI166">
        <f>($BH$190-$BH$187)/200</f>
        <v>0.105</v>
      </c>
    </row>
    <row r="167" spans="1:61" x14ac:dyDescent="0.25">
      <c r="A167">
        <v>166</v>
      </c>
      <c r="F167">
        <v>96.481392</v>
      </c>
      <c r="G167" s="4">
        <v>3</v>
      </c>
      <c r="H167">
        <v>98.695002000000002</v>
      </c>
      <c r="I167" s="3">
        <v>4</v>
      </c>
      <c r="P167">
        <v>2</v>
      </c>
      <c r="Q167" t="str">
        <f t="shared" si="3"/>
        <v>34</v>
      </c>
      <c r="R167">
        <v>4</v>
      </c>
      <c r="X167" t="s">
        <v>286</v>
      </c>
      <c r="Y167" t="s">
        <v>262</v>
      </c>
      <c r="BG167">
        <v>4</v>
      </c>
      <c r="BH167">
        <v>979</v>
      </c>
      <c r="BI167">
        <f>($BH$191-$BH$188)/200</f>
        <v>0.05</v>
      </c>
    </row>
    <row r="168" spans="1:61" x14ac:dyDescent="0.25">
      <c r="A168">
        <v>167</v>
      </c>
      <c r="F168">
        <v>96.481392</v>
      </c>
      <c r="G168" s="4">
        <v>3</v>
      </c>
      <c r="H168">
        <v>98.644022000000007</v>
      </c>
      <c r="I168" s="3">
        <v>4</v>
      </c>
      <c r="P168">
        <v>2</v>
      </c>
      <c r="Q168" t="str">
        <f t="shared" si="3"/>
        <v>34</v>
      </c>
      <c r="R168">
        <v>3</v>
      </c>
      <c r="X168" t="s">
        <v>286</v>
      </c>
      <c r="Y168" t="s">
        <v>259</v>
      </c>
      <c r="BG168">
        <v>3</v>
      </c>
      <c r="BH168">
        <v>981</v>
      </c>
      <c r="BI168">
        <f>($BH$192-$BH$189)/200</f>
        <v>0.09</v>
      </c>
    </row>
    <row r="169" spans="1:61" x14ac:dyDescent="0.25">
      <c r="A169">
        <v>168</v>
      </c>
      <c r="F169">
        <v>96.483765000000005</v>
      </c>
      <c r="G169" s="4">
        <v>3</v>
      </c>
      <c r="H169">
        <v>98.625619999999998</v>
      </c>
      <c r="I169" s="3">
        <v>4</v>
      </c>
      <c r="P169">
        <v>2</v>
      </c>
      <c r="Q169" t="str">
        <f t="shared" si="3"/>
        <v>34</v>
      </c>
      <c r="R169">
        <v>2</v>
      </c>
      <c r="X169" t="s">
        <v>286</v>
      </c>
      <c r="Y169" t="s">
        <v>260</v>
      </c>
      <c r="BG169">
        <v>2</v>
      </c>
      <c r="BH169">
        <v>986</v>
      </c>
      <c r="BI169">
        <f>($BH$193-$BH$190)/200</f>
        <v>8.5000000000000006E-2</v>
      </c>
    </row>
    <row r="170" spans="1:61" x14ac:dyDescent="0.25">
      <c r="A170">
        <v>169</v>
      </c>
      <c r="F170">
        <v>96.480364000000009</v>
      </c>
      <c r="G170" s="4">
        <v>3</v>
      </c>
      <c r="H170">
        <v>98.752423000000007</v>
      </c>
      <c r="I170" s="3">
        <v>4</v>
      </c>
      <c r="P170">
        <v>2</v>
      </c>
      <c r="Q170" t="str">
        <f t="shared" si="3"/>
        <v>34</v>
      </c>
      <c r="R170">
        <v>1</v>
      </c>
      <c r="X170" t="s">
        <v>288</v>
      </c>
      <c r="Y170" t="s">
        <v>280</v>
      </c>
      <c r="BG170">
        <v>1</v>
      </c>
      <c r="BH170">
        <v>996</v>
      </c>
      <c r="BI170">
        <f>($BH$194-$BH$191)/200</f>
        <v>0.115</v>
      </c>
    </row>
    <row r="171" spans="1:61" x14ac:dyDescent="0.25">
      <c r="A171">
        <v>170</v>
      </c>
      <c r="F171">
        <v>96.497526000000008</v>
      </c>
      <c r="G171" s="4">
        <v>3</v>
      </c>
      <c r="P171">
        <v>1</v>
      </c>
      <c r="Q171" t="str">
        <f t="shared" si="3"/>
        <v>3</v>
      </c>
      <c r="R171" t="s">
        <v>22</v>
      </c>
      <c r="X171" t="s">
        <v>290</v>
      </c>
      <c r="Y171" t="s">
        <v>276</v>
      </c>
      <c r="BG171" t="s">
        <v>22</v>
      </c>
      <c r="BH171">
        <v>1000</v>
      </c>
      <c r="BI171">
        <f>($BH$195-$BH$192)/200</f>
        <v>5.5E-2</v>
      </c>
    </row>
    <row r="172" spans="1:61" x14ac:dyDescent="0.25">
      <c r="A172">
        <v>171</v>
      </c>
      <c r="D172">
        <v>79.598712000000006</v>
      </c>
      <c r="E172" s="5">
        <v>2</v>
      </c>
      <c r="F172">
        <v>96.497526000000008</v>
      </c>
      <c r="G172" s="4">
        <v>3</v>
      </c>
      <c r="P172">
        <v>2</v>
      </c>
      <c r="Q172" t="str">
        <f t="shared" si="3"/>
        <v>23</v>
      </c>
      <c r="R172" t="s">
        <v>22</v>
      </c>
      <c r="X172" t="s">
        <v>290</v>
      </c>
      <c r="Y172" t="s">
        <v>277</v>
      </c>
      <c r="BG172" t="s">
        <v>22</v>
      </c>
      <c r="BH172">
        <v>1002</v>
      </c>
      <c r="BI172">
        <f>($BH$196-$BH$193)/200</f>
        <v>0.08</v>
      </c>
    </row>
    <row r="173" spans="1:61" x14ac:dyDescent="0.25">
      <c r="A173">
        <v>172</v>
      </c>
      <c r="D173">
        <v>79.581135000000003</v>
      </c>
      <c r="E173" s="5">
        <v>2</v>
      </c>
      <c r="P173">
        <v>1</v>
      </c>
      <c r="Q173" t="str">
        <f t="shared" si="3"/>
        <v>2</v>
      </c>
      <c r="R173">
        <v>1</v>
      </c>
      <c r="X173" t="s">
        <v>290</v>
      </c>
      <c r="Y173" t="s">
        <v>274</v>
      </c>
      <c r="AB173" t="s">
        <v>287</v>
      </c>
      <c r="AC173" t="str">
        <f>CONCATENATE($R173,$R174,$R175,$R176)</f>
        <v>1423</v>
      </c>
      <c r="BG173">
        <v>1</v>
      </c>
      <c r="BH173">
        <v>1003</v>
      </c>
      <c r="BI173">
        <f>($BH$197-$BH$194)/200</f>
        <v>7.0000000000000007E-2</v>
      </c>
    </row>
    <row r="174" spans="1:61" x14ac:dyDescent="0.25">
      <c r="A174">
        <v>173</v>
      </c>
      <c r="D174">
        <v>79.664898000000008</v>
      </c>
      <c r="E174" s="5">
        <v>2</v>
      </c>
      <c r="P174">
        <v>1</v>
      </c>
      <c r="Q174" t="str">
        <f t="shared" si="3"/>
        <v>2</v>
      </c>
      <c r="R174">
        <v>4</v>
      </c>
      <c r="X174" t="s">
        <v>290</v>
      </c>
      <c r="Y174" t="s">
        <v>275</v>
      </c>
      <c r="BG174">
        <v>4</v>
      </c>
      <c r="BH174">
        <v>1004</v>
      </c>
      <c r="BI174">
        <f>($BH$198-$BH$195)/200</f>
        <v>0.105</v>
      </c>
    </row>
    <row r="175" spans="1:61" x14ac:dyDescent="0.25">
      <c r="A175">
        <v>174</v>
      </c>
      <c r="D175">
        <v>79.632372000000004</v>
      </c>
      <c r="E175" s="5">
        <v>2</v>
      </c>
      <c r="P175">
        <v>1</v>
      </c>
      <c r="Q175" t="str">
        <f t="shared" si="3"/>
        <v>2</v>
      </c>
      <c r="R175">
        <v>2</v>
      </c>
      <c r="X175" t="s">
        <v>290</v>
      </c>
      <c r="Y175" t="s">
        <v>276</v>
      </c>
      <c r="BG175">
        <v>2</v>
      </c>
      <c r="BH175">
        <v>1018</v>
      </c>
      <c r="BI175">
        <f>($BH$199-$BH$196)/200</f>
        <v>0.06</v>
      </c>
    </row>
    <row r="176" spans="1:61" x14ac:dyDescent="0.25">
      <c r="A176">
        <v>175</v>
      </c>
      <c r="D176">
        <v>79.629125000000002</v>
      </c>
      <c r="E176" s="5">
        <v>2</v>
      </c>
      <c r="P176">
        <v>1</v>
      </c>
      <c r="Q176" t="str">
        <f t="shared" si="3"/>
        <v>2</v>
      </c>
      <c r="R176">
        <v>3</v>
      </c>
      <c r="X176" t="s">
        <v>290</v>
      </c>
      <c r="Y176" t="s">
        <v>277</v>
      </c>
      <c r="BG176">
        <v>3</v>
      </c>
      <c r="BH176">
        <v>1020</v>
      </c>
      <c r="BI176">
        <f>($BH$200-$BH$197)/200</f>
        <v>8.5000000000000006E-2</v>
      </c>
    </row>
    <row r="177" spans="1:61" x14ac:dyDescent="0.25">
      <c r="A177">
        <v>176</v>
      </c>
      <c r="D177">
        <v>79.607784000000009</v>
      </c>
      <c r="E177" s="5">
        <v>2</v>
      </c>
      <c r="P177">
        <v>1</v>
      </c>
      <c r="Q177" t="str">
        <f t="shared" si="3"/>
        <v>2</v>
      </c>
      <c r="R177">
        <v>1</v>
      </c>
      <c r="X177" t="s">
        <v>290</v>
      </c>
      <c r="Y177" t="s">
        <v>274</v>
      </c>
      <c r="AB177" t="s">
        <v>286</v>
      </c>
      <c r="AC177" t="str">
        <f>CONCATENATE($R177,$R178,$R179,$R180)</f>
        <v>1432</v>
      </c>
      <c r="BG177">
        <v>1</v>
      </c>
      <c r="BH177">
        <v>1033</v>
      </c>
      <c r="BI177">
        <f>($BH$201-$BH$198)/200</f>
        <v>7.4999999999999997E-2</v>
      </c>
    </row>
    <row r="178" spans="1:61" x14ac:dyDescent="0.25">
      <c r="A178">
        <v>177</v>
      </c>
      <c r="B178">
        <v>74.519434000000004</v>
      </c>
      <c r="C178" s="2">
        <v>1</v>
      </c>
      <c r="D178">
        <v>79.599177000000012</v>
      </c>
      <c r="E178" s="5">
        <v>2</v>
      </c>
      <c r="P178">
        <v>2</v>
      </c>
      <c r="Q178" t="str">
        <f t="shared" si="3"/>
        <v>12</v>
      </c>
      <c r="R178">
        <v>4</v>
      </c>
      <c r="X178" t="s">
        <v>288</v>
      </c>
      <c r="Y178" t="s">
        <v>278</v>
      </c>
      <c r="BG178">
        <v>4</v>
      </c>
      <c r="BH178">
        <v>1034</v>
      </c>
      <c r="BI178">
        <f>($BH$202-$BH$199)/200</f>
        <v>0.115</v>
      </c>
    </row>
    <row r="179" spans="1:61" x14ac:dyDescent="0.25">
      <c r="A179">
        <v>178</v>
      </c>
      <c r="B179">
        <v>74.451444000000009</v>
      </c>
      <c r="C179" s="2">
        <v>1</v>
      </c>
      <c r="D179">
        <v>79.561084000000008</v>
      </c>
      <c r="E179" s="5">
        <v>2</v>
      </c>
      <c r="P179">
        <v>2</v>
      </c>
      <c r="Q179" t="str">
        <f t="shared" si="3"/>
        <v>12</v>
      </c>
      <c r="R179">
        <v>3</v>
      </c>
      <c r="X179" t="s">
        <v>286</v>
      </c>
      <c r="Y179" t="s">
        <v>262</v>
      </c>
      <c r="BG179">
        <v>3</v>
      </c>
      <c r="BH179">
        <v>1048</v>
      </c>
      <c r="BI179">
        <f>($BH$203-$BH$200)/200</f>
        <v>7.0000000000000007E-2</v>
      </c>
    </row>
    <row r="180" spans="1:61" x14ac:dyDescent="0.25">
      <c r="A180">
        <v>179</v>
      </c>
      <c r="B180">
        <v>74.448712</v>
      </c>
      <c r="C180" s="2">
        <v>1</v>
      </c>
      <c r="D180">
        <v>79.598712000000006</v>
      </c>
      <c r="E180" s="5">
        <v>2</v>
      </c>
      <c r="P180">
        <v>2</v>
      </c>
      <c r="Q180" t="str">
        <f t="shared" si="3"/>
        <v>12</v>
      </c>
      <c r="R180">
        <v>2</v>
      </c>
      <c r="X180" t="s">
        <v>286</v>
      </c>
      <c r="Y180" t="s">
        <v>259</v>
      </c>
      <c r="BG180">
        <v>2</v>
      </c>
      <c r="BH180">
        <v>1049</v>
      </c>
      <c r="BI180">
        <f>($BH$204-$BH$201)/200</f>
        <v>0.08</v>
      </c>
    </row>
    <row r="181" spans="1:61" x14ac:dyDescent="0.25">
      <c r="A181">
        <v>180</v>
      </c>
      <c r="B181">
        <v>74.497011000000001</v>
      </c>
      <c r="C181" s="2">
        <v>1</v>
      </c>
      <c r="P181">
        <v>1</v>
      </c>
      <c r="Q181" t="str">
        <f t="shared" si="3"/>
        <v>1</v>
      </c>
      <c r="R181">
        <v>1</v>
      </c>
      <c r="X181" t="s">
        <v>286</v>
      </c>
      <c r="Y181" t="s">
        <v>260</v>
      </c>
      <c r="AB181" t="s">
        <v>286</v>
      </c>
      <c r="AC181" t="str">
        <f>CONCATENATE($R181,$R182,$R183,$R184)</f>
        <v>1432</v>
      </c>
      <c r="BG181">
        <v>1</v>
      </c>
      <c r="BH181">
        <v>1062</v>
      </c>
      <c r="BI181">
        <f>($BH$205-$BH$202)/200</f>
        <v>6.5000000000000002E-2</v>
      </c>
    </row>
    <row r="182" spans="1:61" x14ac:dyDescent="0.25">
      <c r="A182">
        <v>181</v>
      </c>
      <c r="B182">
        <v>74.498815000000008</v>
      </c>
      <c r="C182" s="2">
        <v>1</v>
      </c>
      <c r="P182">
        <v>1</v>
      </c>
      <c r="Q182" t="str">
        <f t="shared" si="3"/>
        <v>1</v>
      </c>
      <c r="R182">
        <v>4</v>
      </c>
      <c r="X182" t="s">
        <v>286</v>
      </c>
      <c r="Y182" t="s">
        <v>261</v>
      </c>
      <c r="BG182">
        <v>4</v>
      </c>
      <c r="BH182">
        <v>1063</v>
      </c>
      <c r="BI182">
        <f>($BH$206-$BH$203)/200</f>
        <v>0.115</v>
      </c>
    </row>
    <row r="183" spans="1:61" x14ac:dyDescent="0.25">
      <c r="A183">
        <v>182</v>
      </c>
      <c r="B183">
        <v>74.482217000000006</v>
      </c>
      <c r="C183" s="2">
        <v>1</v>
      </c>
      <c r="P183">
        <v>1</v>
      </c>
      <c r="Q183" t="str">
        <f t="shared" si="3"/>
        <v>1</v>
      </c>
      <c r="R183">
        <v>3</v>
      </c>
      <c r="X183" t="s">
        <v>289</v>
      </c>
      <c r="Y183" t="s">
        <v>271</v>
      </c>
      <c r="BG183">
        <v>3</v>
      </c>
      <c r="BH183">
        <v>1070</v>
      </c>
      <c r="BI183">
        <f>($BH$212-$BH$209)/200</f>
        <v>6.5000000000000002E-2</v>
      </c>
    </row>
    <row r="184" spans="1:61" x14ac:dyDescent="0.25">
      <c r="A184">
        <v>183</v>
      </c>
      <c r="B184">
        <v>74.520156</v>
      </c>
      <c r="C184" s="2">
        <v>1</v>
      </c>
      <c r="P184">
        <v>1</v>
      </c>
      <c r="Q184" t="str">
        <f t="shared" si="3"/>
        <v>1</v>
      </c>
      <c r="R184">
        <v>2</v>
      </c>
      <c r="X184" t="s">
        <v>289</v>
      </c>
      <c r="Y184" t="s">
        <v>268</v>
      </c>
      <c r="BG184">
        <v>2</v>
      </c>
      <c r="BH184">
        <v>1078</v>
      </c>
      <c r="BI184">
        <f>($BH$213-$BH$210)/200</f>
        <v>0.1</v>
      </c>
    </row>
    <row r="185" spans="1:61" x14ac:dyDescent="0.25">
      <c r="A185">
        <v>184</v>
      </c>
      <c r="B185">
        <v>74.589949000000004</v>
      </c>
      <c r="C185" s="2">
        <v>1</v>
      </c>
      <c r="H185">
        <v>75.663094000000001</v>
      </c>
      <c r="I185" s="3">
        <v>4</v>
      </c>
      <c r="P185">
        <v>2</v>
      </c>
      <c r="Q185" t="str">
        <f t="shared" si="3"/>
        <v>14</v>
      </c>
      <c r="R185">
        <v>1</v>
      </c>
      <c r="X185" t="s">
        <v>289</v>
      </c>
      <c r="Y185" t="s">
        <v>269</v>
      </c>
      <c r="AB185" t="s">
        <v>290</v>
      </c>
      <c r="AC185" t="str">
        <f>CONCATENATE($R185,$R186,$R187,$R188)</f>
        <v>1342</v>
      </c>
      <c r="BG185">
        <v>1</v>
      </c>
      <c r="BH185">
        <v>1084</v>
      </c>
      <c r="BI185">
        <f>($BH$214-$BH$211)/200</f>
        <v>7.4999999999999997E-2</v>
      </c>
    </row>
    <row r="186" spans="1:61" x14ac:dyDescent="0.25">
      <c r="A186">
        <v>185</v>
      </c>
      <c r="H186">
        <v>75.606238000000005</v>
      </c>
      <c r="I186" s="3">
        <v>4</v>
      </c>
      <c r="P186">
        <v>1</v>
      </c>
      <c r="Q186" t="str">
        <f t="shared" si="3"/>
        <v>4</v>
      </c>
      <c r="R186">
        <v>3</v>
      </c>
      <c r="X186" t="s">
        <v>289</v>
      </c>
      <c r="Y186" t="s">
        <v>270</v>
      </c>
      <c r="BG186">
        <v>3</v>
      </c>
      <c r="BH186">
        <v>1090</v>
      </c>
      <c r="BI186">
        <f>($BH$215-$BH$212)/200</f>
        <v>0.105</v>
      </c>
    </row>
    <row r="187" spans="1:61" x14ac:dyDescent="0.25">
      <c r="A187">
        <v>186</v>
      </c>
      <c r="F187">
        <v>74.23763000000001</v>
      </c>
      <c r="G187" s="4">
        <v>3</v>
      </c>
      <c r="H187">
        <v>75.635825000000011</v>
      </c>
      <c r="I187" s="3">
        <v>4</v>
      </c>
      <c r="P187">
        <v>2</v>
      </c>
      <c r="Q187" t="str">
        <f t="shared" si="3"/>
        <v>34</v>
      </c>
      <c r="R187">
        <v>4</v>
      </c>
      <c r="X187" t="s">
        <v>289</v>
      </c>
      <c r="Y187" t="s">
        <v>271</v>
      </c>
      <c r="BG187">
        <v>4</v>
      </c>
      <c r="BH187">
        <v>1090</v>
      </c>
      <c r="BI187">
        <f>($BH$216-$BH$213)/200</f>
        <v>0.05</v>
      </c>
    </row>
    <row r="188" spans="1:61" x14ac:dyDescent="0.25">
      <c r="A188">
        <v>187</v>
      </c>
      <c r="F188">
        <v>74.158248</v>
      </c>
      <c r="G188" s="4">
        <v>3</v>
      </c>
      <c r="H188">
        <v>75.602320000000006</v>
      </c>
      <c r="I188" s="3">
        <v>4</v>
      </c>
      <c r="P188">
        <v>2</v>
      </c>
      <c r="Q188" t="str">
        <f t="shared" si="3"/>
        <v>34</v>
      </c>
      <c r="R188">
        <v>2</v>
      </c>
      <c r="X188" t="s">
        <v>288</v>
      </c>
      <c r="Y188" t="s">
        <v>273</v>
      </c>
      <c r="BG188">
        <v>2</v>
      </c>
      <c r="BH188">
        <v>1102</v>
      </c>
      <c r="BI188">
        <f>($BH$217-$BH$214)/200</f>
        <v>9.5000000000000001E-2</v>
      </c>
    </row>
    <row r="189" spans="1:61" x14ac:dyDescent="0.25">
      <c r="A189">
        <v>188</v>
      </c>
      <c r="F189">
        <v>74.168042000000014</v>
      </c>
      <c r="G189" s="4">
        <v>3</v>
      </c>
      <c r="H189">
        <v>75.59273300000001</v>
      </c>
      <c r="I189" s="3">
        <v>4</v>
      </c>
      <c r="P189">
        <v>2</v>
      </c>
      <c r="Q189" t="str">
        <f t="shared" si="3"/>
        <v>34</v>
      </c>
      <c r="R189">
        <v>1</v>
      </c>
      <c r="X189" t="s">
        <v>290</v>
      </c>
      <c r="Y189" t="s">
        <v>274</v>
      </c>
      <c r="AB189" t="s">
        <v>286</v>
      </c>
      <c r="AC189" t="str">
        <f>CONCATENATE($R189,$R190,$R191,$R192)</f>
        <v>1432</v>
      </c>
      <c r="BG189">
        <v>1</v>
      </c>
      <c r="BH189">
        <v>1106</v>
      </c>
      <c r="BI189">
        <f>($BH$218-$BH$215)/200</f>
        <v>7.4999999999999997E-2</v>
      </c>
    </row>
    <row r="190" spans="1:61" x14ac:dyDescent="0.25">
      <c r="A190">
        <v>189</v>
      </c>
      <c r="F190">
        <v>74.144949000000011</v>
      </c>
      <c r="G190" s="4">
        <v>3</v>
      </c>
      <c r="H190">
        <v>75.602527000000009</v>
      </c>
      <c r="I190" s="3">
        <v>4</v>
      </c>
      <c r="P190">
        <v>2</v>
      </c>
      <c r="Q190" t="str">
        <f t="shared" si="3"/>
        <v>34</v>
      </c>
      <c r="R190">
        <v>4</v>
      </c>
      <c r="X190" t="s">
        <v>288</v>
      </c>
      <c r="Y190" t="s">
        <v>278</v>
      </c>
      <c r="BG190">
        <v>4</v>
      </c>
      <c r="BH190">
        <v>1111</v>
      </c>
      <c r="BI190">
        <f>($BH$219-$BH$216)/200</f>
        <v>0.115</v>
      </c>
    </row>
    <row r="191" spans="1:61" x14ac:dyDescent="0.25">
      <c r="A191">
        <v>190</v>
      </c>
      <c r="F191">
        <v>74.161444000000003</v>
      </c>
      <c r="G191" s="4">
        <v>3</v>
      </c>
      <c r="H191">
        <v>75.623764000000008</v>
      </c>
      <c r="I191" s="3">
        <v>4</v>
      </c>
      <c r="P191">
        <v>2</v>
      </c>
      <c r="Q191" t="str">
        <f t="shared" si="3"/>
        <v>34</v>
      </c>
      <c r="R191">
        <v>3</v>
      </c>
      <c r="X191" t="s">
        <v>286</v>
      </c>
      <c r="Y191" t="s">
        <v>262</v>
      </c>
      <c r="BG191">
        <v>3</v>
      </c>
      <c r="BH191">
        <v>1112</v>
      </c>
      <c r="BI191">
        <f>($BH$220-$BH$217)/200</f>
        <v>0.06</v>
      </c>
    </row>
    <row r="192" spans="1:61" x14ac:dyDescent="0.25">
      <c r="A192">
        <v>191</v>
      </c>
      <c r="F192">
        <v>74.172888</v>
      </c>
      <c r="G192" s="4">
        <v>3</v>
      </c>
      <c r="H192">
        <v>75.631857000000011</v>
      </c>
      <c r="I192" s="3">
        <v>4</v>
      </c>
      <c r="P192">
        <v>2</v>
      </c>
      <c r="Q192" t="str">
        <f t="shared" si="3"/>
        <v>34</v>
      </c>
      <c r="R192">
        <v>2</v>
      </c>
      <c r="X192" t="s">
        <v>286</v>
      </c>
      <c r="Y192" t="s">
        <v>259</v>
      </c>
      <c r="BG192">
        <v>2</v>
      </c>
      <c r="BH192">
        <v>1124</v>
      </c>
      <c r="BI192">
        <f>($BH$221-$BH$218)/200</f>
        <v>0.11</v>
      </c>
    </row>
    <row r="193" spans="1:61" x14ac:dyDescent="0.25">
      <c r="A193">
        <v>192</v>
      </c>
      <c r="D193">
        <v>59.675140000000013</v>
      </c>
      <c r="E193" s="5">
        <v>2</v>
      </c>
      <c r="F193">
        <v>74.198558000000006</v>
      </c>
      <c r="G193" s="4">
        <v>3</v>
      </c>
      <c r="H193">
        <v>75.663094000000001</v>
      </c>
      <c r="I193" s="3">
        <v>4</v>
      </c>
      <c r="P193">
        <v>3</v>
      </c>
      <c r="Q193" t="str">
        <f t="shared" si="3"/>
        <v>234</v>
      </c>
      <c r="R193">
        <v>1</v>
      </c>
      <c r="X193" t="s">
        <v>286</v>
      </c>
      <c r="Y193" t="s">
        <v>260</v>
      </c>
      <c r="AB193" t="s">
        <v>290</v>
      </c>
      <c r="AC193" t="str">
        <f>CONCATENATE($R193,$R194,$R195,$R196)</f>
        <v>1342</v>
      </c>
      <c r="BG193">
        <v>1</v>
      </c>
      <c r="BH193">
        <v>1128</v>
      </c>
      <c r="BI193">
        <f>($BH$222-$BH$219)/200</f>
        <v>8.5000000000000006E-2</v>
      </c>
    </row>
    <row r="194" spans="1:61" x14ac:dyDescent="0.25">
      <c r="A194">
        <v>193</v>
      </c>
      <c r="D194">
        <v>59.649223000000013</v>
      </c>
      <c r="E194" s="5">
        <v>2</v>
      </c>
      <c r="F194">
        <v>74.187063000000009</v>
      </c>
      <c r="G194" s="4">
        <v>3</v>
      </c>
      <c r="H194">
        <v>75.663094000000001</v>
      </c>
      <c r="I194" s="3">
        <v>4</v>
      </c>
      <c r="P194">
        <v>3</v>
      </c>
      <c r="Q194" t="str">
        <f t="shared" ref="Q194:Q257" si="4">CONCATENATE(C194,E194,G194,I194)</f>
        <v>234</v>
      </c>
      <c r="R194">
        <v>3</v>
      </c>
      <c r="X194" t="s">
        <v>288</v>
      </c>
      <c r="Y194" t="s">
        <v>280</v>
      </c>
      <c r="BG194">
        <v>3</v>
      </c>
      <c r="BH194">
        <v>1135</v>
      </c>
      <c r="BI194">
        <f>($BH$223-$BH$220)/200</f>
        <v>0.115</v>
      </c>
    </row>
    <row r="195" spans="1:61" x14ac:dyDescent="0.25">
      <c r="A195">
        <v>194</v>
      </c>
      <c r="D195">
        <v>59.664528000000011</v>
      </c>
      <c r="E195" s="5">
        <v>2</v>
      </c>
      <c r="F195">
        <v>74.23763000000001</v>
      </c>
      <c r="G195" s="4">
        <v>3</v>
      </c>
      <c r="P195">
        <v>2</v>
      </c>
      <c r="Q195" t="str">
        <f t="shared" si="4"/>
        <v>23</v>
      </c>
      <c r="R195">
        <v>4</v>
      </c>
      <c r="X195" t="s">
        <v>290</v>
      </c>
      <c r="Y195" t="s">
        <v>276</v>
      </c>
      <c r="BG195">
        <v>4</v>
      </c>
      <c r="BH195">
        <v>1135</v>
      </c>
      <c r="BI195">
        <f>($BH$224-$BH$221)/200</f>
        <v>0.05</v>
      </c>
    </row>
    <row r="196" spans="1:61" x14ac:dyDescent="0.25">
      <c r="A196">
        <v>195</v>
      </c>
      <c r="D196">
        <v>59.705650000000013</v>
      </c>
      <c r="E196" s="5">
        <v>2</v>
      </c>
      <c r="P196">
        <v>1</v>
      </c>
      <c r="Q196" t="str">
        <f t="shared" si="4"/>
        <v>2</v>
      </c>
      <c r="R196">
        <v>2</v>
      </c>
      <c r="X196" t="s">
        <v>290</v>
      </c>
      <c r="Y196" t="s">
        <v>277</v>
      </c>
      <c r="BG196">
        <v>2</v>
      </c>
      <c r="BH196">
        <v>1144</v>
      </c>
      <c r="BI196">
        <f>($BH$225-$BH$222)/200</f>
        <v>0.1</v>
      </c>
    </row>
    <row r="197" spans="1:61" x14ac:dyDescent="0.25">
      <c r="A197">
        <v>196</v>
      </c>
      <c r="D197">
        <v>59.704834000000012</v>
      </c>
      <c r="E197" s="5">
        <v>2</v>
      </c>
      <c r="P197">
        <v>1</v>
      </c>
      <c r="Q197" t="str">
        <f t="shared" si="4"/>
        <v>2</v>
      </c>
      <c r="R197">
        <v>1</v>
      </c>
      <c r="X197" t="s">
        <v>290</v>
      </c>
      <c r="Y197" t="s">
        <v>274</v>
      </c>
      <c r="AB197" t="s">
        <v>290</v>
      </c>
      <c r="AC197" t="str">
        <f>CONCATENATE($R197,$R198,$R199,$R200)</f>
        <v>1342</v>
      </c>
      <c r="BG197">
        <v>1</v>
      </c>
      <c r="BH197">
        <v>1149</v>
      </c>
      <c r="BI197">
        <f>($BH$226-$BH$223)/200</f>
        <v>0.08</v>
      </c>
    </row>
    <row r="198" spans="1:61" x14ac:dyDescent="0.25">
      <c r="A198">
        <v>197</v>
      </c>
      <c r="D198">
        <v>59.651363000000011</v>
      </c>
      <c r="E198" s="5">
        <v>2</v>
      </c>
      <c r="P198">
        <v>1</v>
      </c>
      <c r="Q198" t="str">
        <f t="shared" si="4"/>
        <v>2</v>
      </c>
      <c r="R198">
        <v>3</v>
      </c>
      <c r="X198" t="s">
        <v>290</v>
      </c>
      <c r="Y198" t="s">
        <v>275</v>
      </c>
      <c r="BG198">
        <v>3</v>
      </c>
      <c r="BH198">
        <v>1156</v>
      </c>
      <c r="BI198">
        <f>($BH$227-$BH$224)/200</f>
        <v>0.115</v>
      </c>
    </row>
    <row r="199" spans="1:61" x14ac:dyDescent="0.25">
      <c r="A199">
        <v>198</v>
      </c>
      <c r="D199">
        <v>59.64764000000001</v>
      </c>
      <c r="E199" s="5">
        <v>2</v>
      </c>
      <c r="P199">
        <v>1</v>
      </c>
      <c r="Q199" t="str">
        <f t="shared" si="4"/>
        <v>2</v>
      </c>
      <c r="R199">
        <v>4</v>
      </c>
      <c r="X199" t="s">
        <v>290</v>
      </c>
      <c r="Y199" t="s">
        <v>276</v>
      </c>
      <c r="BG199">
        <v>4</v>
      </c>
      <c r="BH199">
        <v>1156</v>
      </c>
      <c r="BI199">
        <f>($BH$228-$BH$225)/200</f>
        <v>0.05</v>
      </c>
    </row>
    <row r="200" spans="1:61" x14ac:dyDescent="0.25">
      <c r="A200">
        <v>199</v>
      </c>
      <c r="D200">
        <v>59.638866000000014</v>
      </c>
      <c r="E200" s="5">
        <v>2</v>
      </c>
      <c r="P200">
        <v>1</v>
      </c>
      <c r="Q200" t="str">
        <f t="shared" si="4"/>
        <v>2</v>
      </c>
      <c r="R200">
        <v>2</v>
      </c>
      <c r="X200" t="s">
        <v>290</v>
      </c>
      <c r="Y200" t="s">
        <v>277</v>
      </c>
      <c r="BG200">
        <v>2</v>
      </c>
      <c r="BH200">
        <v>1166</v>
      </c>
      <c r="BI200">
        <f>($BH$229-$BH$226)/200</f>
        <v>0.09</v>
      </c>
    </row>
    <row r="201" spans="1:61" x14ac:dyDescent="0.25">
      <c r="A201">
        <v>200</v>
      </c>
      <c r="D201">
        <v>59.622082000000013</v>
      </c>
      <c r="E201" s="5">
        <v>2</v>
      </c>
      <c r="P201">
        <v>1</v>
      </c>
      <c r="Q201" t="str">
        <f t="shared" si="4"/>
        <v>2</v>
      </c>
      <c r="R201">
        <v>1</v>
      </c>
      <c r="X201" t="s">
        <v>290</v>
      </c>
      <c r="Y201" t="s">
        <v>274</v>
      </c>
      <c r="AB201" t="s">
        <v>286</v>
      </c>
      <c r="AC201" t="str">
        <f>CONCATENATE($R201,$R202,$R203,$R204)</f>
        <v>1432</v>
      </c>
      <c r="BG201">
        <v>1</v>
      </c>
      <c r="BH201">
        <v>1171</v>
      </c>
      <c r="BI201">
        <f>($BH$230-$BH$227)/200</f>
        <v>0.08</v>
      </c>
    </row>
    <row r="202" spans="1:61" x14ac:dyDescent="0.25">
      <c r="A202">
        <v>201</v>
      </c>
      <c r="B202">
        <v>51.192062000000014</v>
      </c>
      <c r="C202" s="2">
        <v>1</v>
      </c>
      <c r="D202">
        <v>59.641880000000015</v>
      </c>
      <c r="E202" s="5">
        <v>2</v>
      </c>
      <c r="P202">
        <v>2</v>
      </c>
      <c r="Q202" t="str">
        <f t="shared" si="4"/>
        <v>12</v>
      </c>
      <c r="R202">
        <v>4</v>
      </c>
      <c r="X202" t="s">
        <v>290</v>
      </c>
      <c r="Y202" t="s">
        <v>275</v>
      </c>
      <c r="BG202">
        <v>4</v>
      </c>
      <c r="BH202">
        <v>1179</v>
      </c>
      <c r="BI202">
        <f>($BH$231-$BH$228)/200</f>
        <v>0.115</v>
      </c>
    </row>
    <row r="203" spans="1:61" x14ac:dyDescent="0.25">
      <c r="A203">
        <v>202</v>
      </c>
      <c r="B203">
        <v>51.218590000000013</v>
      </c>
      <c r="C203" s="2">
        <v>1</v>
      </c>
      <c r="D203">
        <v>59.675140000000013</v>
      </c>
      <c r="E203" s="5">
        <v>2</v>
      </c>
      <c r="P203">
        <v>2</v>
      </c>
      <c r="Q203" t="str">
        <f t="shared" si="4"/>
        <v>12</v>
      </c>
      <c r="R203">
        <v>3</v>
      </c>
      <c r="X203" t="s">
        <v>290</v>
      </c>
      <c r="Y203" t="s">
        <v>276</v>
      </c>
      <c r="BG203">
        <v>3</v>
      </c>
      <c r="BH203">
        <v>1180</v>
      </c>
      <c r="BI203">
        <f>($BH$232-$BH$229)/200</f>
        <v>0.06</v>
      </c>
    </row>
    <row r="204" spans="1:61" x14ac:dyDescent="0.25">
      <c r="A204">
        <v>203</v>
      </c>
      <c r="B204">
        <v>51.175076000000011</v>
      </c>
      <c r="C204" s="2">
        <v>1</v>
      </c>
      <c r="P204">
        <v>1</v>
      </c>
      <c r="Q204" t="str">
        <f t="shared" si="4"/>
        <v>1</v>
      </c>
      <c r="R204">
        <v>2</v>
      </c>
      <c r="X204" t="s">
        <v>290</v>
      </c>
      <c r="Y204" t="s">
        <v>277</v>
      </c>
      <c r="BG204">
        <v>2</v>
      </c>
      <c r="BH204">
        <v>1187</v>
      </c>
      <c r="BI204">
        <f>($BH$233-$BH$230)/200</f>
        <v>0.08</v>
      </c>
    </row>
    <row r="205" spans="1:61" x14ac:dyDescent="0.25">
      <c r="A205">
        <v>204</v>
      </c>
      <c r="B205">
        <v>51.182266000000013</v>
      </c>
      <c r="C205" s="2">
        <v>1</v>
      </c>
      <c r="P205">
        <v>1</v>
      </c>
      <c r="Q205" t="str">
        <f t="shared" si="4"/>
        <v>1</v>
      </c>
      <c r="R205">
        <v>1</v>
      </c>
      <c r="X205" t="s">
        <v>290</v>
      </c>
      <c r="Y205" t="s">
        <v>274</v>
      </c>
      <c r="BG205">
        <v>1</v>
      </c>
      <c r="BH205">
        <v>1192</v>
      </c>
      <c r="BI205">
        <f>($BH$234-$BH$231)/200</f>
        <v>7.0000000000000007E-2</v>
      </c>
    </row>
    <row r="206" spans="1:61" x14ac:dyDescent="0.25">
      <c r="A206">
        <v>205</v>
      </c>
      <c r="B206">
        <v>51.224968000000011</v>
      </c>
      <c r="C206" s="2">
        <v>1</v>
      </c>
      <c r="P206">
        <v>1</v>
      </c>
      <c r="Q206" t="str">
        <f t="shared" si="4"/>
        <v>1</v>
      </c>
      <c r="R206">
        <v>4</v>
      </c>
      <c r="X206" t="s">
        <v>288</v>
      </c>
      <c r="Y206" t="s">
        <v>278</v>
      </c>
      <c r="BG206">
        <v>4</v>
      </c>
      <c r="BH206">
        <v>1203</v>
      </c>
      <c r="BI206">
        <f>($BH$235-$BH$232)/200</f>
        <v>0.11</v>
      </c>
    </row>
    <row r="207" spans="1:61" x14ac:dyDescent="0.25">
      <c r="A207">
        <v>206</v>
      </c>
      <c r="B207">
        <v>51.223183000000013</v>
      </c>
      <c r="C207" s="2">
        <v>1</v>
      </c>
      <c r="P207">
        <v>1</v>
      </c>
      <c r="Q207" t="str">
        <f t="shared" si="4"/>
        <v>1</v>
      </c>
      <c r="R207" t="s">
        <v>22</v>
      </c>
      <c r="X207" t="s">
        <v>286</v>
      </c>
      <c r="Y207" t="s">
        <v>262</v>
      </c>
      <c r="BG207" t="s">
        <v>22</v>
      </c>
      <c r="BH207">
        <v>1203</v>
      </c>
      <c r="BI207">
        <f>($BH$236-$BH$233)/200</f>
        <v>7.0000000000000007E-2</v>
      </c>
    </row>
    <row r="208" spans="1:61" x14ac:dyDescent="0.25">
      <c r="A208">
        <v>207</v>
      </c>
      <c r="B208">
        <v>51.227978000000014</v>
      </c>
      <c r="C208" s="2">
        <v>1</v>
      </c>
      <c r="H208">
        <v>54.78820000000001</v>
      </c>
      <c r="I208" s="3">
        <v>4</v>
      </c>
      <c r="P208">
        <v>2</v>
      </c>
      <c r="Q208" t="str">
        <f t="shared" si="4"/>
        <v>14</v>
      </c>
      <c r="R208" t="s">
        <v>22</v>
      </c>
      <c r="X208" t="s">
        <v>286</v>
      </c>
      <c r="Y208" t="s">
        <v>259</v>
      </c>
      <c r="BG208" t="s">
        <v>22</v>
      </c>
      <c r="BH208">
        <v>1205</v>
      </c>
      <c r="BI208">
        <f>($BH$237-$BH$234)/200</f>
        <v>8.5000000000000006E-2</v>
      </c>
    </row>
    <row r="209" spans="1:61" x14ac:dyDescent="0.25">
      <c r="A209">
        <v>208</v>
      </c>
      <c r="B209">
        <v>51.257980000000011</v>
      </c>
      <c r="C209" s="2">
        <v>1</v>
      </c>
      <c r="H209">
        <v>54.78820000000001</v>
      </c>
      <c r="I209" s="3">
        <v>4</v>
      </c>
      <c r="P209">
        <v>2</v>
      </c>
      <c r="Q209" t="str">
        <f t="shared" si="4"/>
        <v>14</v>
      </c>
      <c r="R209">
        <v>1</v>
      </c>
      <c r="X209" t="s">
        <v>286</v>
      </c>
      <c r="Y209" t="s">
        <v>260</v>
      </c>
      <c r="AB209" t="s">
        <v>289</v>
      </c>
      <c r="AC209" t="str">
        <f>CONCATENATE($R209,$R210,$R211,$R212)</f>
        <v>1234</v>
      </c>
      <c r="BG209">
        <v>1</v>
      </c>
      <c r="BH209">
        <v>1206</v>
      </c>
      <c r="BI209">
        <f>($BH$238-$BH$235)/200</f>
        <v>0.08</v>
      </c>
    </row>
    <row r="210" spans="1:61" x14ac:dyDescent="0.25">
      <c r="A210">
        <v>209</v>
      </c>
      <c r="B210">
        <v>51.216347000000013</v>
      </c>
      <c r="C210" s="2">
        <v>1</v>
      </c>
      <c r="H210">
        <v>54.822792000000014</v>
      </c>
      <c r="I210" s="3">
        <v>4</v>
      </c>
      <c r="P210">
        <v>2</v>
      </c>
      <c r="Q210" t="str">
        <f t="shared" si="4"/>
        <v>14</v>
      </c>
      <c r="R210">
        <v>2</v>
      </c>
      <c r="X210" t="s">
        <v>286</v>
      </c>
      <c r="Y210" t="s">
        <v>261</v>
      </c>
      <c r="BG210">
        <v>2</v>
      </c>
      <c r="BH210">
        <v>1210</v>
      </c>
      <c r="BI210">
        <f>($BH$239-$BH$236)/200</f>
        <v>0.12</v>
      </c>
    </row>
    <row r="211" spans="1:61" x14ac:dyDescent="0.25">
      <c r="A211">
        <v>210</v>
      </c>
      <c r="B211">
        <v>51.192062000000014</v>
      </c>
      <c r="C211" s="2">
        <v>1</v>
      </c>
      <c r="F211">
        <v>51.338840000000012</v>
      </c>
      <c r="G211" s="4">
        <v>3</v>
      </c>
      <c r="H211">
        <v>54.812435000000015</v>
      </c>
      <c r="I211" s="3">
        <v>4</v>
      </c>
      <c r="P211">
        <v>3</v>
      </c>
      <c r="Q211" t="str">
        <f t="shared" si="4"/>
        <v>134</v>
      </c>
      <c r="R211">
        <v>3</v>
      </c>
      <c r="X211" t="s">
        <v>286</v>
      </c>
      <c r="Y211" t="s">
        <v>262</v>
      </c>
      <c r="BG211">
        <v>3</v>
      </c>
      <c r="BH211">
        <v>1218</v>
      </c>
      <c r="BI211">
        <f>($BH$240-$BH$237)/200</f>
        <v>8.5000000000000006E-2</v>
      </c>
    </row>
    <row r="212" spans="1:61" x14ac:dyDescent="0.25">
      <c r="A212">
        <v>211</v>
      </c>
      <c r="F212">
        <v>51.275681000000013</v>
      </c>
      <c r="G212" s="4">
        <v>3</v>
      </c>
      <c r="H212">
        <v>54.805393000000009</v>
      </c>
      <c r="I212" s="3">
        <v>4</v>
      </c>
      <c r="P212">
        <v>2</v>
      </c>
      <c r="Q212" t="str">
        <f t="shared" si="4"/>
        <v>34</v>
      </c>
      <c r="R212">
        <v>4</v>
      </c>
      <c r="X212" t="s">
        <v>286</v>
      </c>
      <c r="Y212" t="s">
        <v>259</v>
      </c>
      <c r="BG212">
        <v>4</v>
      </c>
      <c r="BH212">
        <v>1219</v>
      </c>
      <c r="BI212">
        <f>($BH$241-$BH$238)/200</f>
        <v>8.5000000000000006E-2</v>
      </c>
    </row>
    <row r="213" spans="1:61" x14ac:dyDescent="0.25">
      <c r="A213">
        <v>212</v>
      </c>
      <c r="F213">
        <v>51.274658000000009</v>
      </c>
      <c r="G213" s="4">
        <v>3</v>
      </c>
      <c r="H213">
        <v>54.798710000000014</v>
      </c>
      <c r="I213" s="3">
        <v>4</v>
      </c>
      <c r="P213">
        <v>2</v>
      </c>
      <c r="Q213" t="str">
        <f t="shared" si="4"/>
        <v>34</v>
      </c>
      <c r="R213">
        <v>1</v>
      </c>
      <c r="X213" t="s">
        <v>286</v>
      </c>
      <c r="Y213" t="s">
        <v>260</v>
      </c>
      <c r="AB213" t="s">
        <v>289</v>
      </c>
      <c r="AC213" t="str">
        <f>CONCATENATE($R213,$R214,$R215,$R216)</f>
        <v>1234</v>
      </c>
      <c r="BG213">
        <v>1</v>
      </c>
      <c r="BH213">
        <v>1230</v>
      </c>
      <c r="BI213">
        <f>($BH$242-$BH$239)/200</f>
        <v>0.08</v>
      </c>
    </row>
    <row r="214" spans="1:61" x14ac:dyDescent="0.25">
      <c r="A214">
        <v>213</v>
      </c>
      <c r="F214">
        <v>51.339352000000012</v>
      </c>
      <c r="G214" s="4">
        <v>3</v>
      </c>
      <c r="H214">
        <v>54.80503800000001</v>
      </c>
      <c r="I214" s="3">
        <v>4</v>
      </c>
      <c r="P214">
        <v>2</v>
      </c>
      <c r="Q214" t="str">
        <f t="shared" si="4"/>
        <v>34</v>
      </c>
      <c r="R214">
        <v>2</v>
      </c>
      <c r="X214" t="s">
        <v>286</v>
      </c>
      <c r="Y214" t="s">
        <v>259</v>
      </c>
      <c r="BG214">
        <v>2</v>
      </c>
      <c r="BH214">
        <v>1233</v>
      </c>
      <c r="BI214">
        <f>($BH$248-$BH$245)/200</f>
        <v>7.4999999999999997E-2</v>
      </c>
    </row>
    <row r="215" spans="1:61" x14ac:dyDescent="0.25">
      <c r="A215">
        <v>214</v>
      </c>
      <c r="F215">
        <v>51.354965000000014</v>
      </c>
      <c r="G215" s="4">
        <v>3</v>
      </c>
      <c r="H215">
        <v>54.792999000000009</v>
      </c>
      <c r="I215" s="3">
        <v>4</v>
      </c>
      <c r="P215">
        <v>2</v>
      </c>
      <c r="Q215" t="str">
        <f t="shared" si="4"/>
        <v>34</v>
      </c>
      <c r="R215">
        <v>3</v>
      </c>
      <c r="X215" t="s">
        <v>286</v>
      </c>
      <c r="Y215" t="s">
        <v>260</v>
      </c>
      <c r="BG215">
        <v>3</v>
      </c>
      <c r="BH215">
        <v>1240</v>
      </c>
      <c r="BI215">
        <f>($BH$249-$BH$246)/200</f>
        <v>0.13</v>
      </c>
    </row>
    <row r="216" spans="1:61" x14ac:dyDescent="0.25">
      <c r="A216">
        <v>215</v>
      </c>
      <c r="F216">
        <v>51.368942000000011</v>
      </c>
      <c r="G216" s="4">
        <v>3</v>
      </c>
      <c r="H216">
        <v>54.876923000000012</v>
      </c>
      <c r="I216" s="3">
        <v>4</v>
      </c>
      <c r="P216">
        <v>2</v>
      </c>
      <c r="Q216" t="str">
        <f t="shared" si="4"/>
        <v>34</v>
      </c>
      <c r="R216">
        <v>4</v>
      </c>
      <c r="X216" t="s">
        <v>286</v>
      </c>
      <c r="Y216" t="s">
        <v>261</v>
      </c>
      <c r="BG216">
        <v>4</v>
      </c>
      <c r="BH216">
        <v>1240</v>
      </c>
      <c r="BI216">
        <f>($BH$250-$BH$247)/200</f>
        <v>0.08</v>
      </c>
    </row>
    <row r="217" spans="1:61" x14ac:dyDescent="0.25">
      <c r="A217">
        <v>216</v>
      </c>
      <c r="D217">
        <v>35.851841000000007</v>
      </c>
      <c r="E217" s="5">
        <v>2</v>
      </c>
      <c r="F217">
        <v>51.32572900000001</v>
      </c>
      <c r="G217" s="4">
        <v>3</v>
      </c>
      <c r="H217">
        <v>54.78820000000001</v>
      </c>
      <c r="I217" s="3">
        <v>4</v>
      </c>
      <c r="P217">
        <v>3</v>
      </c>
      <c r="Q217" t="str">
        <f t="shared" si="4"/>
        <v>234</v>
      </c>
      <c r="R217">
        <v>2</v>
      </c>
      <c r="X217" t="s">
        <v>286</v>
      </c>
      <c r="Y217" t="s">
        <v>262</v>
      </c>
      <c r="AB217" t="s">
        <v>286</v>
      </c>
      <c r="AC217" t="str">
        <f>CONCATENATE($R217,$R218,$R219,$R220)</f>
        <v>2143</v>
      </c>
      <c r="BG217">
        <v>2</v>
      </c>
      <c r="BH217">
        <v>1252</v>
      </c>
      <c r="BI217">
        <f>($BH$251-$BH$248)/200</f>
        <v>0.11</v>
      </c>
    </row>
    <row r="218" spans="1:61" x14ac:dyDescent="0.25">
      <c r="A218">
        <v>217</v>
      </c>
      <c r="D218">
        <v>35.812355000000011</v>
      </c>
      <c r="E218" s="5">
        <v>2</v>
      </c>
      <c r="F218">
        <v>51.29297600000001</v>
      </c>
      <c r="G218" s="4">
        <v>3</v>
      </c>
      <c r="H218">
        <v>54.78820000000001</v>
      </c>
      <c r="I218" s="3">
        <v>4</v>
      </c>
      <c r="P218">
        <v>3</v>
      </c>
      <c r="Q218" t="str">
        <f t="shared" si="4"/>
        <v>234</v>
      </c>
      <c r="R218">
        <v>1</v>
      </c>
      <c r="X218" t="s">
        <v>286</v>
      </c>
      <c r="Y218" t="s">
        <v>259</v>
      </c>
      <c r="BG218">
        <v>1</v>
      </c>
      <c r="BH218">
        <v>1255</v>
      </c>
      <c r="BI218">
        <f>($BH$252-$BH$249)/200</f>
        <v>7.4999999999999997E-2</v>
      </c>
    </row>
    <row r="219" spans="1:61" x14ac:dyDescent="0.25">
      <c r="A219">
        <v>218</v>
      </c>
      <c r="D219">
        <v>35.836842000000011</v>
      </c>
      <c r="E219" s="5">
        <v>2</v>
      </c>
      <c r="F219">
        <v>51.297005000000013</v>
      </c>
      <c r="G219" s="4">
        <v>3</v>
      </c>
      <c r="P219">
        <v>2</v>
      </c>
      <c r="Q219" t="str">
        <f t="shared" si="4"/>
        <v>23</v>
      </c>
      <c r="R219">
        <v>4</v>
      </c>
      <c r="X219" t="s">
        <v>286</v>
      </c>
      <c r="Y219" t="s">
        <v>260</v>
      </c>
      <c r="BG219">
        <v>4</v>
      </c>
      <c r="BH219">
        <v>1263</v>
      </c>
      <c r="BI219">
        <f>($BH$253-$BH$250)/200</f>
        <v>0.1</v>
      </c>
    </row>
    <row r="220" spans="1:61" x14ac:dyDescent="0.25">
      <c r="A220">
        <v>219</v>
      </c>
      <c r="D220">
        <v>35.844648000000014</v>
      </c>
      <c r="E220" s="5">
        <v>2</v>
      </c>
      <c r="F220">
        <v>51.322262000000009</v>
      </c>
      <c r="G220" s="4">
        <v>3</v>
      </c>
      <c r="P220">
        <v>2</v>
      </c>
      <c r="Q220" t="str">
        <f t="shared" si="4"/>
        <v>23</v>
      </c>
      <c r="R220">
        <v>3</v>
      </c>
      <c r="X220" t="s">
        <v>286</v>
      </c>
      <c r="Y220" t="s">
        <v>261</v>
      </c>
      <c r="BG220">
        <v>3</v>
      </c>
      <c r="BH220">
        <v>1264</v>
      </c>
      <c r="BI220">
        <f>($BH$254-$BH$251)/200</f>
        <v>0.1</v>
      </c>
    </row>
    <row r="221" spans="1:61" x14ac:dyDescent="0.25">
      <c r="A221">
        <v>220</v>
      </c>
      <c r="D221">
        <v>35.871840000000013</v>
      </c>
      <c r="E221" s="5">
        <v>2</v>
      </c>
      <c r="F221">
        <v>51.338840000000012</v>
      </c>
      <c r="G221" s="4">
        <v>3</v>
      </c>
      <c r="P221">
        <v>2</v>
      </c>
      <c r="Q221" t="str">
        <f t="shared" si="4"/>
        <v>23</v>
      </c>
      <c r="R221">
        <v>2</v>
      </c>
      <c r="X221" t="s">
        <v>286</v>
      </c>
      <c r="Y221" t="s">
        <v>262</v>
      </c>
      <c r="AB221" t="s">
        <v>290</v>
      </c>
      <c r="AC221" t="str">
        <f>CONCATENATE($R221,$R222,$R223,$R224)</f>
        <v>2134</v>
      </c>
      <c r="BG221">
        <v>2</v>
      </c>
      <c r="BH221">
        <v>1277</v>
      </c>
      <c r="BI221">
        <f>($BH$255-$BH$252)/200</f>
        <v>7.4999999999999997E-2</v>
      </c>
    </row>
    <row r="222" spans="1:61" x14ac:dyDescent="0.25">
      <c r="A222">
        <v>221</v>
      </c>
      <c r="D222">
        <v>35.832504000000014</v>
      </c>
      <c r="E222" s="5">
        <v>2</v>
      </c>
      <c r="P222">
        <v>1</v>
      </c>
      <c r="Q222" t="str">
        <f t="shared" si="4"/>
        <v>2</v>
      </c>
      <c r="R222">
        <v>1</v>
      </c>
      <c r="X222" t="s">
        <v>286</v>
      </c>
      <c r="Y222" t="s">
        <v>259</v>
      </c>
      <c r="BG222">
        <v>1</v>
      </c>
      <c r="BH222">
        <v>1280</v>
      </c>
      <c r="BI222">
        <f>($BH$256-$BH$253)/200</f>
        <v>8.5000000000000006E-2</v>
      </c>
    </row>
    <row r="223" spans="1:61" x14ac:dyDescent="0.25">
      <c r="A223">
        <v>222</v>
      </c>
      <c r="D223">
        <v>35.848679000000011</v>
      </c>
      <c r="E223" s="5">
        <v>2</v>
      </c>
      <c r="P223">
        <v>1</v>
      </c>
      <c r="Q223" t="str">
        <f t="shared" si="4"/>
        <v>2</v>
      </c>
      <c r="R223">
        <v>3</v>
      </c>
      <c r="X223" t="s">
        <v>286</v>
      </c>
      <c r="Y223" t="s">
        <v>260</v>
      </c>
      <c r="BG223">
        <v>3</v>
      </c>
      <c r="BH223">
        <v>1287</v>
      </c>
      <c r="BI223">
        <f>($BH$257-$BH$254)/200</f>
        <v>8.5000000000000006E-2</v>
      </c>
    </row>
    <row r="224" spans="1:61" x14ac:dyDescent="0.25">
      <c r="A224">
        <v>223</v>
      </c>
      <c r="D224">
        <v>35.885412000000017</v>
      </c>
      <c r="E224" s="5">
        <v>2</v>
      </c>
      <c r="P224">
        <v>1</v>
      </c>
      <c r="Q224" t="str">
        <f t="shared" si="4"/>
        <v>2</v>
      </c>
      <c r="R224">
        <v>4</v>
      </c>
      <c r="X224" t="s">
        <v>288</v>
      </c>
      <c r="Y224" t="s">
        <v>280</v>
      </c>
      <c r="BG224">
        <v>4</v>
      </c>
      <c r="BH224">
        <v>1287</v>
      </c>
      <c r="BI224">
        <f>($BH$258-$BH$255)/200</f>
        <v>0.115</v>
      </c>
    </row>
    <row r="225" spans="1:61" x14ac:dyDescent="0.25">
      <c r="A225">
        <v>224</v>
      </c>
      <c r="D225">
        <v>35.888931000000014</v>
      </c>
      <c r="E225" s="5">
        <v>2</v>
      </c>
      <c r="P225">
        <v>1</v>
      </c>
      <c r="Q225" t="str">
        <f t="shared" si="4"/>
        <v>2</v>
      </c>
      <c r="R225">
        <v>2</v>
      </c>
      <c r="X225" t="s">
        <v>290</v>
      </c>
      <c r="Y225" t="s">
        <v>276</v>
      </c>
      <c r="AB225" t="s">
        <v>290</v>
      </c>
      <c r="AC225" t="str">
        <f>CONCATENATE($R225,$R226,$R227,$R228)</f>
        <v>2134</v>
      </c>
      <c r="BG225">
        <v>2</v>
      </c>
      <c r="BH225">
        <v>1300</v>
      </c>
      <c r="BI225">
        <f>($BH$259-$BH$256)/200</f>
        <v>7.0000000000000007E-2</v>
      </c>
    </row>
    <row r="226" spans="1:61" x14ac:dyDescent="0.25">
      <c r="A226">
        <v>225</v>
      </c>
      <c r="D226">
        <v>35.837402000000012</v>
      </c>
      <c r="E226" s="5">
        <v>2</v>
      </c>
      <c r="P226">
        <v>1</v>
      </c>
      <c r="Q226" t="str">
        <f t="shared" si="4"/>
        <v>2</v>
      </c>
      <c r="R226">
        <v>1</v>
      </c>
      <c r="X226" t="s">
        <v>290</v>
      </c>
      <c r="Y226" t="s">
        <v>277</v>
      </c>
      <c r="BG226">
        <v>1</v>
      </c>
      <c r="BH226">
        <v>1303</v>
      </c>
      <c r="BI226">
        <f>($BH$260-$BH$257)/200</f>
        <v>0.1</v>
      </c>
    </row>
    <row r="227" spans="1:61" x14ac:dyDescent="0.25">
      <c r="A227">
        <v>226</v>
      </c>
      <c r="B227">
        <v>29.065052000000009</v>
      </c>
      <c r="C227" s="2">
        <v>1</v>
      </c>
      <c r="D227">
        <v>35.77103000000001</v>
      </c>
      <c r="E227" s="5">
        <v>2</v>
      </c>
      <c r="P227">
        <v>2</v>
      </c>
      <c r="Q227" t="str">
        <f t="shared" si="4"/>
        <v>12</v>
      </c>
      <c r="R227">
        <v>3</v>
      </c>
      <c r="X227" t="s">
        <v>290</v>
      </c>
      <c r="Y227" t="s">
        <v>274</v>
      </c>
      <c r="BG227">
        <v>3</v>
      </c>
      <c r="BH227">
        <v>1310</v>
      </c>
      <c r="BI227">
        <f>($BH$261-$BH$258)/200</f>
        <v>8.5000000000000006E-2</v>
      </c>
    </row>
    <row r="228" spans="1:61" x14ac:dyDescent="0.25">
      <c r="A228">
        <v>227</v>
      </c>
      <c r="B228">
        <v>29.04056400000001</v>
      </c>
      <c r="C228" s="2">
        <v>1</v>
      </c>
      <c r="D228">
        <v>35.792049000000013</v>
      </c>
      <c r="E228" s="5">
        <v>2</v>
      </c>
      <c r="P228">
        <v>2</v>
      </c>
      <c r="Q228" t="str">
        <f t="shared" si="4"/>
        <v>12</v>
      </c>
      <c r="R228">
        <v>4</v>
      </c>
      <c r="X228" t="s">
        <v>290</v>
      </c>
      <c r="Y228" t="s">
        <v>275</v>
      </c>
      <c r="BG228">
        <v>4</v>
      </c>
      <c r="BH228">
        <v>1310</v>
      </c>
      <c r="BI228">
        <f>($BH$262-$BH$259)/200</f>
        <v>0.12</v>
      </c>
    </row>
    <row r="229" spans="1:61" x14ac:dyDescent="0.25">
      <c r="A229">
        <v>228</v>
      </c>
      <c r="B229">
        <v>29.025616000000014</v>
      </c>
      <c r="C229" s="2">
        <v>1</v>
      </c>
      <c r="D229">
        <v>35.851841000000007</v>
      </c>
      <c r="E229" s="5">
        <v>2</v>
      </c>
      <c r="P229">
        <v>2</v>
      </c>
      <c r="Q229" t="str">
        <f t="shared" si="4"/>
        <v>12</v>
      </c>
      <c r="R229">
        <v>2</v>
      </c>
      <c r="X229" t="s">
        <v>290</v>
      </c>
      <c r="Y229" t="s">
        <v>276</v>
      </c>
      <c r="AB229" t="s">
        <v>290</v>
      </c>
      <c r="AC229" t="str">
        <f>CONCATENATE($R229,$R230,$R231,$R232)</f>
        <v>2134</v>
      </c>
      <c r="BG229">
        <v>2</v>
      </c>
      <c r="BH229">
        <v>1321</v>
      </c>
      <c r="BI229">
        <f>($BH$263-$BH$260)/200</f>
        <v>5.5E-2</v>
      </c>
    </row>
    <row r="230" spans="1:61" x14ac:dyDescent="0.25">
      <c r="A230">
        <v>229</v>
      </c>
      <c r="B230">
        <v>29.067604000000017</v>
      </c>
      <c r="C230" s="2">
        <v>1</v>
      </c>
      <c r="D230">
        <v>35.851841000000007</v>
      </c>
      <c r="E230" s="5">
        <v>2</v>
      </c>
      <c r="P230">
        <v>2</v>
      </c>
      <c r="Q230" t="str">
        <f t="shared" si="4"/>
        <v>12</v>
      </c>
      <c r="R230">
        <v>1</v>
      </c>
      <c r="X230" t="s">
        <v>290</v>
      </c>
      <c r="Y230" t="s">
        <v>277</v>
      </c>
      <c r="BG230">
        <v>1</v>
      </c>
      <c r="BH230">
        <v>1326</v>
      </c>
      <c r="BI230">
        <f>($BH$264-$BH$261)/200</f>
        <v>9.5000000000000001E-2</v>
      </c>
    </row>
    <row r="231" spans="1:61" x14ac:dyDescent="0.25">
      <c r="A231">
        <v>230</v>
      </c>
      <c r="B231">
        <v>29.087704000000016</v>
      </c>
      <c r="C231" s="2">
        <v>1</v>
      </c>
      <c r="P231">
        <v>1</v>
      </c>
      <c r="Q231" t="str">
        <f t="shared" si="4"/>
        <v>1</v>
      </c>
      <c r="R231">
        <v>3</v>
      </c>
      <c r="X231" t="s">
        <v>290</v>
      </c>
      <c r="Y231" t="s">
        <v>274</v>
      </c>
      <c r="BG231">
        <v>3</v>
      </c>
      <c r="BH231">
        <v>1333</v>
      </c>
      <c r="BI231">
        <f>($BH$265-$BH$262)/200</f>
        <v>0.08</v>
      </c>
    </row>
    <row r="232" spans="1:61" x14ac:dyDescent="0.25">
      <c r="A232">
        <v>231</v>
      </c>
      <c r="B232">
        <v>29.126530000000017</v>
      </c>
      <c r="C232" s="2">
        <v>1</v>
      </c>
      <c r="P232">
        <v>1</v>
      </c>
      <c r="Q232" t="str">
        <f t="shared" si="4"/>
        <v>1</v>
      </c>
      <c r="R232">
        <v>4</v>
      </c>
      <c r="X232" t="s">
        <v>290</v>
      </c>
      <c r="Y232" t="s">
        <v>275</v>
      </c>
      <c r="BG232">
        <v>4</v>
      </c>
      <c r="BH232">
        <v>1333</v>
      </c>
      <c r="BI232">
        <f>($BH$266-$BH$263)/200</f>
        <v>0.12</v>
      </c>
    </row>
    <row r="233" spans="1:61" x14ac:dyDescent="0.25">
      <c r="A233">
        <v>232</v>
      </c>
      <c r="B233">
        <v>29.128927000000012</v>
      </c>
      <c r="C233" s="2">
        <v>1</v>
      </c>
      <c r="P233">
        <v>1</v>
      </c>
      <c r="Q233" t="str">
        <f t="shared" si="4"/>
        <v>1</v>
      </c>
      <c r="R233">
        <v>2</v>
      </c>
      <c r="X233" t="s">
        <v>290</v>
      </c>
      <c r="Y233" t="s">
        <v>276</v>
      </c>
      <c r="AB233" t="s">
        <v>286</v>
      </c>
      <c r="AC233" t="str">
        <f>CONCATENATE($R233,$R234,$R235,$R236)</f>
        <v>2143</v>
      </c>
      <c r="BG233">
        <v>2</v>
      </c>
      <c r="BH233">
        <v>1342</v>
      </c>
      <c r="BI233">
        <f>($BH$267-$BH$264)/200</f>
        <v>0.06</v>
      </c>
    </row>
    <row r="234" spans="1:61" x14ac:dyDescent="0.25">
      <c r="A234">
        <v>233</v>
      </c>
      <c r="B234">
        <v>29.156986000000011</v>
      </c>
      <c r="C234" s="2">
        <v>1</v>
      </c>
      <c r="H234">
        <v>32.457630000000009</v>
      </c>
      <c r="I234" s="3">
        <v>4</v>
      </c>
      <c r="P234">
        <v>2</v>
      </c>
      <c r="Q234" t="str">
        <f t="shared" si="4"/>
        <v>14</v>
      </c>
      <c r="R234">
        <v>1</v>
      </c>
      <c r="X234" t="s">
        <v>290</v>
      </c>
      <c r="Y234" t="s">
        <v>277</v>
      </c>
      <c r="BG234">
        <v>1</v>
      </c>
      <c r="BH234">
        <v>1347</v>
      </c>
      <c r="BI234">
        <f>($BH$268-$BH$265)/200</f>
        <v>8.5000000000000006E-2</v>
      </c>
    </row>
    <row r="235" spans="1:61" x14ac:dyDescent="0.25">
      <c r="A235">
        <v>234</v>
      </c>
      <c r="B235">
        <v>29.14795500000001</v>
      </c>
      <c r="C235" s="2">
        <v>1</v>
      </c>
      <c r="H235">
        <v>32.488699000000011</v>
      </c>
      <c r="I235" s="3">
        <v>4</v>
      </c>
      <c r="P235">
        <v>2</v>
      </c>
      <c r="Q235" t="str">
        <f t="shared" si="4"/>
        <v>14</v>
      </c>
      <c r="R235">
        <v>4</v>
      </c>
      <c r="X235" t="s">
        <v>290</v>
      </c>
      <c r="Y235" t="s">
        <v>274</v>
      </c>
      <c r="BG235">
        <v>4</v>
      </c>
      <c r="BH235">
        <v>1355</v>
      </c>
      <c r="BI235">
        <f>($BH$269-$BH$266)/200</f>
        <v>6.5000000000000002E-2</v>
      </c>
    </row>
    <row r="236" spans="1:61" x14ac:dyDescent="0.25">
      <c r="A236">
        <v>235</v>
      </c>
      <c r="B236">
        <v>29.128008000000008</v>
      </c>
      <c r="C236" s="2">
        <v>1</v>
      </c>
      <c r="H236">
        <v>32.486660000000015</v>
      </c>
      <c r="I236" s="3">
        <v>4</v>
      </c>
      <c r="P236">
        <v>2</v>
      </c>
      <c r="Q236" t="str">
        <f t="shared" si="4"/>
        <v>14</v>
      </c>
      <c r="R236">
        <v>3</v>
      </c>
      <c r="X236" t="s">
        <v>290</v>
      </c>
      <c r="Y236" t="s">
        <v>275</v>
      </c>
      <c r="BG236">
        <v>3</v>
      </c>
      <c r="BH236">
        <v>1356</v>
      </c>
      <c r="BI236">
        <f>($BH$270-$BH$267)/200</f>
        <v>0.11</v>
      </c>
    </row>
    <row r="237" spans="1:61" x14ac:dyDescent="0.25">
      <c r="A237">
        <v>236</v>
      </c>
      <c r="B237">
        <v>29.065052000000009</v>
      </c>
      <c r="C237" s="2">
        <v>1</v>
      </c>
      <c r="F237">
        <v>29.401873000000009</v>
      </c>
      <c r="G237" s="4">
        <v>3</v>
      </c>
      <c r="H237">
        <v>32.467731000000015</v>
      </c>
      <c r="I237" s="3">
        <v>4</v>
      </c>
      <c r="P237">
        <v>3</v>
      </c>
      <c r="Q237" t="str">
        <f t="shared" si="4"/>
        <v>134</v>
      </c>
      <c r="R237">
        <v>2</v>
      </c>
      <c r="X237" t="s">
        <v>290</v>
      </c>
      <c r="Y237" t="s">
        <v>276</v>
      </c>
      <c r="AB237" t="s">
        <v>286</v>
      </c>
      <c r="AC237" t="str">
        <f>CONCATENATE($R237,$R238,$R239,$R240)</f>
        <v>2143</v>
      </c>
      <c r="BG237">
        <v>2</v>
      </c>
      <c r="BH237">
        <v>1364</v>
      </c>
      <c r="BI237">
        <f>($BH$271-$BH$268)/200</f>
        <v>6.5000000000000002E-2</v>
      </c>
    </row>
    <row r="238" spans="1:61" x14ac:dyDescent="0.25">
      <c r="A238">
        <v>237</v>
      </c>
      <c r="B238">
        <v>29.065052000000009</v>
      </c>
      <c r="C238" s="2">
        <v>1</v>
      </c>
      <c r="F238">
        <v>29.401873000000009</v>
      </c>
      <c r="G238" s="4">
        <v>3</v>
      </c>
      <c r="H238">
        <v>32.454977000000014</v>
      </c>
      <c r="I238" s="3">
        <v>4</v>
      </c>
      <c r="P238">
        <v>3</v>
      </c>
      <c r="Q238" t="str">
        <f t="shared" si="4"/>
        <v>134</v>
      </c>
      <c r="R238">
        <v>1</v>
      </c>
      <c r="X238" t="s">
        <v>290</v>
      </c>
      <c r="Y238" t="s">
        <v>277</v>
      </c>
      <c r="BG238">
        <v>1</v>
      </c>
      <c r="BH238">
        <v>1371</v>
      </c>
      <c r="BI238">
        <f>($BH$272-$BH$269)/200</f>
        <v>0.08</v>
      </c>
    </row>
    <row r="239" spans="1:61" x14ac:dyDescent="0.25">
      <c r="A239">
        <v>238</v>
      </c>
      <c r="F239">
        <v>29.401873000000009</v>
      </c>
      <c r="G239" s="4">
        <v>3</v>
      </c>
      <c r="H239">
        <v>32.438345000000012</v>
      </c>
      <c r="I239" s="3">
        <v>4</v>
      </c>
      <c r="P239">
        <v>2</v>
      </c>
      <c r="Q239" t="str">
        <f t="shared" si="4"/>
        <v>34</v>
      </c>
      <c r="R239">
        <v>4</v>
      </c>
      <c r="X239" t="s">
        <v>290</v>
      </c>
      <c r="Y239" t="s">
        <v>274</v>
      </c>
      <c r="BG239">
        <v>4</v>
      </c>
      <c r="BH239">
        <v>1380</v>
      </c>
      <c r="BI239">
        <f>($BH$273-$BH$270)/200</f>
        <v>7.0000000000000007E-2</v>
      </c>
    </row>
    <row r="240" spans="1:61" x14ac:dyDescent="0.25">
      <c r="A240">
        <v>239</v>
      </c>
      <c r="F240">
        <v>29.401873000000009</v>
      </c>
      <c r="G240" s="4">
        <v>3</v>
      </c>
      <c r="H240">
        <v>32.457630000000009</v>
      </c>
      <c r="I240" s="3">
        <v>4</v>
      </c>
      <c r="J240">
        <v>38.681030000000014</v>
      </c>
      <c r="K240" t="s">
        <v>22</v>
      </c>
      <c r="Q240" t="str">
        <f t="shared" si="4"/>
        <v>34</v>
      </c>
      <c r="R240">
        <v>3</v>
      </c>
      <c r="X240" t="s">
        <v>290</v>
      </c>
      <c r="Y240" t="s">
        <v>275</v>
      </c>
      <c r="BG240">
        <v>3</v>
      </c>
      <c r="BH240">
        <v>1381</v>
      </c>
      <c r="BI240">
        <f>($BH$274-$BH$271)/200</f>
        <v>0.125</v>
      </c>
    </row>
    <row r="241" spans="1:61" x14ac:dyDescent="0.25">
      <c r="A241">
        <v>240</v>
      </c>
      <c r="Q241" t="str">
        <f t="shared" si="4"/>
        <v/>
      </c>
      <c r="R241">
        <v>2</v>
      </c>
      <c r="X241" t="s">
        <v>290</v>
      </c>
      <c r="Y241" t="s">
        <v>276</v>
      </c>
      <c r="BG241">
        <v>2</v>
      </c>
      <c r="BH241">
        <v>1388</v>
      </c>
      <c r="BI241">
        <f>($BH$275-$BH$272)/200</f>
        <v>0.09</v>
      </c>
    </row>
    <row r="242" spans="1:61" x14ac:dyDescent="0.25">
      <c r="A242">
        <v>241</v>
      </c>
      <c r="J242">
        <v>38.638432000000009</v>
      </c>
      <c r="K242" t="s">
        <v>22</v>
      </c>
      <c r="Q242" t="str">
        <f t="shared" si="4"/>
        <v/>
      </c>
      <c r="R242">
        <v>1</v>
      </c>
      <c r="X242" t="s">
        <v>290</v>
      </c>
      <c r="Y242" t="s">
        <v>277</v>
      </c>
      <c r="BG242">
        <v>1</v>
      </c>
      <c r="BH242">
        <v>1396</v>
      </c>
      <c r="BI242">
        <f>($BH$276-$BH$273)/200</f>
        <v>0.08</v>
      </c>
    </row>
    <row r="243" spans="1:61" x14ac:dyDescent="0.25">
      <c r="A243">
        <v>242</v>
      </c>
      <c r="Q243" t="str">
        <f t="shared" si="4"/>
        <v/>
      </c>
      <c r="R243" t="s">
        <v>22</v>
      </c>
      <c r="X243" t="s">
        <v>290</v>
      </c>
      <c r="Y243" t="s">
        <v>274</v>
      </c>
      <c r="BG243" t="s">
        <v>22</v>
      </c>
      <c r="BH243">
        <v>1402</v>
      </c>
      <c r="BI243">
        <f>($BH$277-$BH$274)/200</f>
        <v>5.5E-2</v>
      </c>
    </row>
    <row r="244" spans="1:61" x14ac:dyDescent="0.25">
      <c r="A244">
        <v>243</v>
      </c>
      <c r="D244">
        <v>28.072554000000011</v>
      </c>
      <c r="E244" s="5">
        <v>2</v>
      </c>
      <c r="P244">
        <v>1</v>
      </c>
      <c r="Q244" t="str">
        <f t="shared" si="4"/>
        <v>2</v>
      </c>
      <c r="R244" t="s">
        <v>22</v>
      </c>
      <c r="X244" t="s">
        <v>286</v>
      </c>
      <c r="Y244" t="s">
        <v>259</v>
      </c>
      <c r="BG244" t="s">
        <v>22</v>
      </c>
      <c r="BH244">
        <v>1404</v>
      </c>
      <c r="BI244">
        <f>($BH$283-$BH$280)/200</f>
        <v>0.08</v>
      </c>
    </row>
    <row r="245" spans="1:61" x14ac:dyDescent="0.25">
      <c r="A245">
        <v>244</v>
      </c>
      <c r="D245">
        <v>28.046841000000015</v>
      </c>
      <c r="E245" s="5">
        <v>2</v>
      </c>
      <c r="P245">
        <v>1</v>
      </c>
      <c r="Q245" t="str">
        <f t="shared" si="4"/>
        <v>2</v>
      </c>
      <c r="R245">
        <v>1</v>
      </c>
      <c r="X245" t="s">
        <v>286</v>
      </c>
      <c r="Y245" t="s">
        <v>260</v>
      </c>
      <c r="AB245" t="s">
        <v>286</v>
      </c>
      <c r="AC245" t="str">
        <f>CONCATENATE($R245,$R246,$R247,$R248)</f>
        <v>1432</v>
      </c>
      <c r="BG245">
        <v>1</v>
      </c>
      <c r="BH245">
        <v>1405</v>
      </c>
      <c r="BI245">
        <f>($BH$284-$BH$281)/200</f>
        <v>0.13</v>
      </c>
    </row>
    <row r="246" spans="1:61" x14ac:dyDescent="0.25">
      <c r="A246">
        <v>245</v>
      </c>
      <c r="D246">
        <v>28.008474000000007</v>
      </c>
      <c r="E246" s="5">
        <v>2</v>
      </c>
      <c r="F246">
        <v>19.229391000000014</v>
      </c>
      <c r="G246" s="4">
        <v>3</v>
      </c>
      <c r="P246">
        <v>2</v>
      </c>
      <c r="Q246" t="str">
        <f t="shared" si="4"/>
        <v>23</v>
      </c>
      <c r="R246">
        <v>4</v>
      </c>
      <c r="X246" t="s">
        <v>286</v>
      </c>
      <c r="Y246" t="s">
        <v>261</v>
      </c>
      <c r="BG246">
        <v>4</v>
      </c>
      <c r="BH246">
        <v>1407</v>
      </c>
      <c r="BI246">
        <f>($BH$285-$BH$282)/200</f>
        <v>0.11</v>
      </c>
    </row>
    <row r="247" spans="1:61" x14ac:dyDescent="0.25">
      <c r="A247">
        <v>246</v>
      </c>
      <c r="D247">
        <v>28.032249000000007</v>
      </c>
      <c r="E247" s="5">
        <v>2</v>
      </c>
      <c r="F247">
        <v>19.180312000000015</v>
      </c>
      <c r="G247" s="4">
        <v>3</v>
      </c>
      <c r="P247">
        <v>2</v>
      </c>
      <c r="Q247" t="str">
        <f t="shared" si="4"/>
        <v>23</v>
      </c>
      <c r="R247">
        <v>3</v>
      </c>
      <c r="X247" t="s">
        <v>286</v>
      </c>
      <c r="Y247" t="s">
        <v>262</v>
      </c>
      <c r="BG247">
        <v>3</v>
      </c>
      <c r="BH247">
        <v>1419</v>
      </c>
      <c r="BI247">
        <f>($BH$286-$BH$283)/200</f>
        <v>0.11</v>
      </c>
    </row>
    <row r="248" spans="1:61" x14ac:dyDescent="0.25">
      <c r="A248">
        <v>247</v>
      </c>
      <c r="D248">
        <v>28.061941000000012</v>
      </c>
      <c r="E248" s="5">
        <v>2</v>
      </c>
      <c r="F248">
        <v>19.20566800000001</v>
      </c>
      <c r="G248" s="4">
        <v>3</v>
      </c>
      <c r="P248">
        <v>2</v>
      </c>
      <c r="Q248" t="str">
        <f t="shared" si="4"/>
        <v>23</v>
      </c>
      <c r="R248">
        <v>2</v>
      </c>
      <c r="X248" t="s">
        <v>286</v>
      </c>
      <c r="Y248" t="s">
        <v>259</v>
      </c>
      <c r="BG248">
        <v>2</v>
      </c>
      <c r="BH248">
        <v>1420</v>
      </c>
      <c r="BI248">
        <f>($BH$287-$BH$284)/200</f>
        <v>0.08</v>
      </c>
    </row>
    <row r="249" spans="1:61" x14ac:dyDescent="0.25">
      <c r="A249">
        <v>248</v>
      </c>
      <c r="D249">
        <v>28.108164000000016</v>
      </c>
      <c r="E249" s="5">
        <v>2</v>
      </c>
      <c r="F249">
        <v>19.201739000000011</v>
      </c>
      <c r="G249" s="4">
        <v>3</v>
      </c>
      <c r="P249">
        <v>2</v>
      </c>
      <c r="Q249" t="str">
        <f t="shared" si="4"/>
        <v>23</v>
      </c>
      <c r="R249">
        <v>1</v>
      </c>
      <c r="X249" t="s">
        <v>286</v>
      </c>
      <c r="Y249" t="s">
        <v>260</v>
      </c>
      <c r="AB249" t="s">
        <v>286</v>
      </c>
      <c r="AC249" t="str">
        <f>CONCATENATE($R249,$R250,$R251,$R252)</f>
        <v>1432</v>
      </c>
      <c r="BG249">
        <v>1</v>
      </c>
      <c r="BH249">
        <v>1433</v>
      </c>
      <c r="BI249">
        <f>($BH$288-$BH$285)/200</f>
        <v>0.125</v>
      </c>
    </row>
    <row r="250" spans="1:61" x14ac:dyDescent="0.25">
      <c r="A250">
        <v>249</v>
      </c>
      <c r="D250">
        <v>28.057503000000011</v>
      </c>
      <c r="E250" s="5">
        <v>2</v>
      </c>
      <c r="F250">
        <v>19.231380000000016</v>
      </c>
      <c r="G250" s="4">
        <v>3</v>
      </c>
      <c r="P250">
        <v>2</v>
      </c>
      <c r="Q250" t="str">
        <f t="shared" si="4"/>
        <v>23</v>
      </c>
      <c r="R250">
        <v>4</v>
      </c>
      <c r="X250" t="s">
        <v>286</v>
      </c>
      <c r="Y250" t="s">
        <v>261</v>
      </c>
      <c r="BG250">
        <v>4</v>
      </c>
      <c r="BH250">
        <v>1435</v>
      </c>
      <c r="BI250">
        <f>($BH$289-$BH$286)/200</f>
        <v>0.11</v>
      </c>
    </row>
    <row r="251" spans="1:61" x14ac:dyDescent="0.25">
      <c r="A251">
        <v>250</v>
      </c>
      <c r="D251">
        <v>28.069950000000013</v>
      </c>
      <c r="E251" s="5">
        <v>2</v>
      </c>
      <c r="F251">
        <v>19.227860000000014</v>
      </c>
      <c r="G251" s="4">
        <v>3</v>
      </c>
      <c r="P251">
        <v>2</v>
      </c>
      <c r="Q251" t="str">
        <f t="shared" si="4"/>
        <v>23</v>
      </c>
      <c r="R251">
        <v>3</v>
      </c>
      <c r="X251" t="s">
        <v>286</v>
      </c>
      <c r="Y251" t="s">
        <v>262</v>
      </c>
      <c r="BG251">
        <v>3</v>
      </c>
      <c r="BH251">
        <v>1442</v>
      </c>
      <c r="BI251">
        <f>($BH$290-$BH$287)/200</f>
        <v>0.09</v>
      </c>
    </row>
    <row r="252" spans="1:61" x14ac:dyDescent="0.25">
      <c r="A252">
        <v>251</v>
      </c>
      <c r="D252">
        <v>28.04102300000001</v>
      </c>
      <c r="E252" s="5">
        <v>2</v>
      </c>
      <c r="F252">
        <v>19.198372000000013</v>
      </c>
      <c r="G252" s="4">
        <v>3</v>
      </c>
      <c r="P252">
        <v>2</v>
      </c>
      <c r="Q252" t="str">
        <f t="shared" si="4"/>
        <v>23</v>
      </c>
      <c r="R252">
        <v>2</v>
      </c>
      <c r="X252" t="s">
        <v>286</v>
      </c>
      <c r="Y252" t="s">
        <v>259</v>
      </c>
      <c r="BG252">
        <v>2</v>
      </c>
      <c r="BH252">
        <v>1448</v>
      </c>
      <c r="BI252">
        <f>($BH$291-$BH$288)/200</f>
        <v>0.11</v>
      </c>
    </row>
    <row r="253" spans="1:61" x14ac:dyDescent="0.25">
      <c r="A253">
        <v>252</v>
      </c>
      <c r="D253">
        <v>28.020668000000015</v>
      </c>
      <c r="E253" s="5">
        <v>2</v>
      </c>
      <c r="F253">
        <v>19.207046000000012</v>
      </c>
      <c r="G253" s="4">
        <v>3</v>
      </c>
      <c r="P253">
        <v>2</v>
      </c>
      <c r="Q253" t="str">
        <f t="shared" si="4"/>
        <v>23</v>
      </c>
      <c r="R253">
        <v>1</v>
      </c>
      <c r="X253" t="s">
        <v>286</v>
      </c>
      <c r="Y253" t="s">
        <v>260</v>
      </c>
      <c r="AB253" t="s">
        <v>286</v>
      </c>
      <c r="AC253" t="str">
        <f>CONCATENATE($R253,$R254,$R255,$R256)</f>
        <v>1432</v>
      </c>
      <c r="BG253">
        <v>1</v>
      </c>
      <c r="BH253">
        <v>1455</v>
      </c>
      <c r="BI253">
        <f>($BH$292-$BH$289)/200</f>
        <v>0.125</v>
      </c>
    </row>
    <row r="254" spans="1:61" x14ac:dyDescent="0.25">
      <c r="A254">
        <v>253</v>
      </c>
      <c r="D254">
        <v>28.023218000000014</v>
      </c>
      <c r="E254" s="5">
        <v>2</v>
      </c>
      <c r="F254">
        <v>19.223728000000008</v>
      </c>
      <c r="G254" s="4">
        <v>3</v>
      </c>
      <c r="P254">
        <v>2</v>
      </c>
      <c r="Q254" t="str">
        <f t="shared" si="4"/>
        <v>23</v>
      </c>
      <c r="R254">
        <v>4</v>
      </c>
      <c r="X254" t="s">
        <v>286</v>
      </c>
      <c r="Y254" t="s">
        <v>261</v>
      </c>
      <c r="BG254">
        <v>4</v>
      </c>
      <c r="BH254">
        <v>1462</v>
      </c>
      <c r="BI254">
        <f>($BH$293-$BH$290)/200</f>
        <v>0.13</v>
      </c>
    </row>
    <row r="255" spans="1:61" x14ac:dyDescent="0.25">
      <c r="A255">
        <v>254</v>
      </c>
      <c r="D255">
        <v>28.064850000000007</v>
      </c>
      <c r="E255" s="5">
        <v>2</v>
      </c>
      <c r="F255">
        <v>19.252553000000013</v>
      </c>
      <c r="G255" s="4">
        <v>3</v>
      </c>
      <c r="P255">
        <v>2</v>
      </c>
      <c r="Q255" t="str">
        <f t="shared" si="4"/>
        <v>23</v>
      </c>
      <c r="R255">
        <v>3</v>
      </c>
      <c r="X255" t="s">
        <v>286</v>
      </c>
      <c r="Y255" t="s">
        <v>262</v>
      </c>
      <c r="BG255">
        <v>3</v>
      </c>
      <c r="BH255">
        <v>1463</v>
      </c>
      <c r="BI255">
        <f>($BH$294-$BH$291)/200</f>
        <v>6.5000000000000002E-2</v>
      </c>
    </row>
    <row r="256" spans="1:61" x14ac:dyDescent="0.25">
      <c r="A256">
        <v>255</v>
      </c>
      <c r="D256">
        <v>28.083115000000014</v>
      </c>
      <c r="E256" s="5">
        <v>2</v>
      </c>
      <c r="F256">
        <v>19.22724800000001</v>
      </c>
      <c r="G256" s="4">
        <v>3</v>
      </c>
      <c r="P256">
        <v>2</v>
      </c>
      <c r="Q256" t="str">
        <f t="shared" si="4"/>
        <v>23</v>
      </c>
      <c r="R256">
        <v>2</v>
      </c>
      <c r="X256" t="s">
        <v>286</v>
      </c>
      <c r="Y256" t="s">
        <v>259</v>
      </c>
      <c r="BG256">
        <v>2</v>
      </c>
      <c r="BH256">
        <v>1472</v>
      </c>
      <c r="BI256">
        <f>($BH$295-$BH$292)/200</f>
        <v>8.5000000000000006E-2</v>
      </c>
    </row>
    <row r="257" spans="1:61" x14ac:dyDescent="0.25">
      <c r="A257">
        <v>256</v>
      </c>
      <c r="D257">
        <v>28.066992000000013</v>
      </c>
      <c r="E257" s="5">
        <v>2</v>
      </c>
      <c r="F257">
        <v>19.218932000000009</v>
      </c>
      <c r="G257" s="4">
        <v>3</v>
      </c>
      <c r="P257">
        <v>2</v>
      </c>
      <c r="Q257" t="str">
        <f t="shared" si="4"/>
        <v>23</v>
      </c>
      <c r="R257">
        <v>1</v>
      </c>
      <c r="X257" t="s">
        <v>286</v>
      </c>
      <c r="Y257" t="s">
        <v>260</v>
      </c>
      <c r="AB257" t="s">
        <v>290</v>
      </c>
      <c r="AC257" t="str">
        <f>CONCATENATE($R257,$R258,$R259,$R260)</f>
        <v>1342</v>
      </c>
      <c r="BG257">
        <v>1</v>
      </c>
      <c r="BH257">
        <v>1479</v>
      </c>
      <c r="BI257">
        <f>($BH$296-$BH$293)/200</f>
        <v>0.09</v>
      </c>
    </row>
    <row r="258" spans="1:61" x14ac:dyDescent="0.25">
      <c r="A258">
        <v>257</v>
      </c>
      <c r="D258">
        <v>28.119438000000017</v>
      </c>
      <c r="E258" s="5">
        <v>2</v>
      </c>
      <c r="F258">
        <v>19.179853000000008</v>
      </c>
      <c r="G258" s="4">
        <v>3</v>
      </c>
      <c r="P258">
        <v>2</v>
      </c>
      <c r="Q258" t="str">
        <f t="shared" ref="Q258:Q321" si="5">CONCATENATE(C258,E258,G258,I258)</f>
        <v>23</v>
      </c>
      <c r="R258">
        <v>3</v>
      </c>
      <c r="X258" t="s">
        <v>288</v>
      </c>
      <c r="Y258" t="s">
        <v>280</v>
      </c>
      <c r="BG258">
        <v>3</v>
      </c>
      <c r="BH258">
        <v>1486</v>
      </c>
      <c r="BI258">
        <f>($BH$297-$BH$294)/200</f>
        <v>0.115</v>
      </c>
    </row>
    <row r="259" spans="1:61" x14ac:dyDescent="0.25">
      <c r="A259">
        <v>258</v>
      </c>
      <c r="D259">
        <v>28.072554000000011</v>
      </c>
      <c r="E259" s="5">
        <v>2</v>
      </c>
      <c r="F259">
        <v>19.229391000000014</v>
      </c>
      <c r="G259" s="4">
        <v>3</v>
      </c>
      <c r="P259">
        <v>2</v>
      </c>
      <c r="Q259" t="str">
        <f t="shared" si="5"/>
        <v>23</v>
      </c>
      <c r="R259">
        <v>4</v>
      </c>
      <c r="X259" t="s">
        <v>290</v>
      </c>
      <c r="Y259" t="s">
        <v>276</v>
      </c>
      <c r="BG259">
        <v>4</v>
      </c>
      <c r="BH259">
        <v>1486</v>
      </c>
      <c r="BI259">
        <f>($BH$298-$BH$295)/200</f>
        <v>0.06</v>
      </c>
    </row>
    <row r="260" spans="1:61" x14ac:dyDescent="0.25">
      <c r="A260">
        <v>259</v>
      </c>
      <c r="F260">
        <v>19.229391000000014</v>
      </c>
      <c r="G260" s="4">
        <v>3</v>
      </c>
      <c r="P260">
        <v>1</v>
      </c>
      <c r="Q260" t="str">
        <f t="shared" si="5"/>
        <v>3</v>
      </c>
      <c r="R260">
        <v>2</v>
      </c>
      <c r="X260" t="s">
        <v>290</v>
      </c>
      <c r="Y260" t="s">
        <v>277</v>
      </c>
      <c r="BG260">
        <v>2</v>
      </c>
      <c r="BH260">
        <v>1499</v>
      </c>
      <c r="BI260">
        <f>($BH$299-$BH$296)/200</f>
        <v>0.11</v>
      </c>
    </row>
    <row r="261" spans="1:61" x14ac:dyDescent="0.25">
      <c r="A261">
        <v>260</v>
      </c>
      <c r="P261">
        <v>0</v>
      </c>
      <c r="Q261" t="str">
        <f t="shared" si="5"/>
        <v/>
      </c>
      <c r="R261">
        <v>1</v>
      </c>
      <c r="X261" t="s">
        <v>290</v>
      </c>
      <c r="Y261" t="s">
        <v>274</v>
      </c>
      <c r="AB261" t="s">
        <v>290</v>
      </c>
      <c r="AC261" t="str">
        <f>CONCATENATE($R261,$R262,$R263,$R264)</f>
        <v>1342</v>
      </c>
      <c r="BG261">
        <v>1</v>
      </c>
      <c r="BH261">
        <v>1503</v>
      </c>
      <c r="BI261">
        <f>($BH$300-$BH$297)/200</f>
        <v>0.09</v>
      </c>
    </row>
    <row r="262" spans="1:61" x14ac:dyDescent="0.25">
      <c r="A262">
        <v>261</v>
      </c>
      <c r="B262">
        <v>38.973820000000011</v>
      </c>
      <c r="C262" s="2">
        <v>1</v>
      </c>
      <c r="P262">
        <v>1</v>
      </c>
      <c r="Q262" t="str">
        <f t="shared" si="5"/>
        <v>1</v>
      </c>
      <c r="R262">
        <v>3</v>
      </c>
      <c r="X262" t="s">
        <v>290</v>
      </c>
      <c r="Y262" t="s">
        <v>275</v>
      </c>
      <c r="BG262">
        <v>3</v>
      </c>
      <c r="BH262">
        <v>1510</v>
      </c>
      <c r="BI262">
        <f>($BH$301-$BH$298)/200</f>
        <v>0.12</v>
      </c>
    </row>
    <row r="263" spans="1:61" x14ac:dyDescent="0.25">
      <c r="A263">
        <v>262</v>
      </c>
      <c r="B263">
        <v>39.004944000000009</v>
      </c>
      <c r="C263" s="2">
        <v>1</v>
      </c>
      <c r="P263">
        <v>1</v>
      </c>
      <c r="Q263" t="str">
        <f t="shared" si="5"/>
        <v>1</v>
      </c>
      <c r="R263">
        <v>4</v>
      </c>
      <c r="X263" t="s">
        <v>290</v>
      </c>
      <c r="Y263" t="s">
        <v>276</v>
      </c>
      <c r="BG263">
        <v>4</v>
      </c>
      <c r="BH263">
        <v>1510</v>
      </c>
      <c r="BI263">
        <f>($BH$302-$BH$299)/200</f>
        <v>0.05</v>
      </c>
    </row>
    <row r="264" spans="1:61" x14ac:dyDescent="0.25">
      <c r="A264">
        <v>263</v>
      </c>
      <c r="B264">
        <v>38.991577000000014</v>
      </c>
      <c r="C264" s="2">
        <v>1</v>
      </c>
      <c r="H264">
        <v>28.399679000000013</v>
      </c>
      <c r="I264" s="3">
        <v>4</v>
      </c>
      <c r="P264">
        <v>2</v>
      </c>
      <c r="Q264" t="str">
        <f t="shared" si="5"/>
        <v>14</v>
      </c>
      <c r="R264">
        <v>2</v>
      </c>
      <c r="X264" t="s">
        <v>290</v>
      </c>
      <c r="Y264" t="s">
        <v>277</v>
      </c>
      <c r="BG264">
        <v>2</v>
      </c>
      <c r="BH264">
        <v>1522</v>
      </c>
      <c r="BI264">
        <f>($BH$303-$BH$300)/200</f>
        <v>0.08</v>
      </c>
    </row>
    <row r="265" spans="1:61" x14ac:dyDescent="0.25">
      <c r="A265">
        <v>264</v>
      </c>
      <c r="B265">
        <v>38.966118000000009</v>
      </c>
      <c r="C265" s="2">
        <v>1</v>
      </c>
      <c r="H265">
        <v>28.469521000000015</v>
      </c>
      <c r="I265" s="3">
        <v>4</v>
      </c>
      <c r="P265">
        <v>2</v>
      </c>
      <c r="Q265" t="str">
        <f t="shared" si="5"/>
        <v>14</v>
      </c>
      <c r="R265">
        <v>1</v>
      </c>
      <c r="X265" t="s">
        <v>290</v>
      </c>
      <c r="Y265" t="s">
        <v>274</v>
      </c>
      <c r="AB265" t="s">
        <v>290</v>
      </c>
      <c r="AC265" t="str">
        <f>CONCATENATE($R265,$R266,$R267,$R268)</f>
        <v>1342</v>
      </c>
      <c r="BG265">
        <v>1</v>
      </c>
      <c r="BH265">
        <v>1526</v>
      </c>
      <c r="BI265">
        <f>($BH$304-$BH$301)/200</f>
        <v>6.5000000000000002E-2</v>
      </c>
    </row>
    <row r="266" spans="1:61" x14ac:dyDescent="0.25">
      <c r="A266">
        <v>265</v>
      </c>
      <c r="B266">
        <v>38.99264500000001</v>
      </c>
      <c r="C266" s="2">
        <v>1</v>
      </c>
      <c r="H266">
        <v>28.449013000000008</v>
      </c>
      <c r="I266" s="3">
        <v>4</v>
      </c>
      <c r="P266">
        <v>2</v>
      </c>
      <c r="Q266" t="str">
        <f t="shared" si="5"/>
        <v>14</v>
      </c>
      <c r="R266">
        <v>3</v>
      </c>
      <c r="X266" t="s">
        <v>290</v>
      </c>
      <c r="Y266" t="s">
        <v>275</v>
      </c>
      <c r="BG266">
        <v>3</v>
      </c>
      <c r="BH266">
        <v>1534</v>
      </c>
      <c r="BI266">
        <f>($BH$305-$BH$302)/200</f>
        <v>0.1</v>
      </c>
    </row>
    <row r="267" spans="1:61" x14ac:dyDescent="0.25">
      <c r="A267">
        <v>266</v>
      </c>
      <c r="B267">
        <v>38.955406000000011</v>
      </c>
      <c r="C267" s="2">
        <v>1</v>
      </c>
      <c r="H267">
        <v>28.47839900000001</v>
      </c>
      <c r="I267" s="3">
        <v>4</v>
      </c>
      <c r="P267">
        <v>2</v>
      </c>
      <c r="Q267" t="str">
        <f t="shared" si="5"/>
        <v>14</v>
      </c>
      <c r="R267">
        <v>4</v>
      </c>
      <c r="X267" t="s">
        <v>290</v>
      </c>
      <c r="Y267" t="s">
        <v>276</v>
      </c>
      <c r="BG267">
        <v>4</v>
      </c>
      <c r="BH267">
        <v>1534</v>
      </c>
      <c r="BI267">
        <f>($BH$306-$BH$303)/200</f>
        <v>5.5E-2</v>
      </c>
    </row>
    <row r="268" spans="1:61" x14ac:dyDescent="0.25">
      <c r="A268">
        <v>267</v>
      </c>
      <c r="B268">
        <v>38.95642500000001</v>
      </c>
      <c r="C268" s="2">
        <v>1</v>
      </c>
      <c r="H268">
        <v>28.42937100000001</v>
      </c>
      <c r="I268" s="3">
        <v>4</v>
      </c>
      <c r="P268">
        <v>2</v>
      </c>
      <c r="Q268" t="str">
        <f t="shared" si="5"/>
        <v>14</v>
      </c>
      <c r="R268">
        <v>2</v>
      </c>
      <c r="X268" t="s">
        <v>290</v>
      </c>
      <c r="Y268" t="s">
        <v>277</v>
      </c>
      <c r="BG268">
        <v>2</v>
      </c>
      <c r="BH268">
        <v>1543</v>
      </c>
      <c r="BI268">
        <f>($BH$307-$BH$304)/200</f>
        <v>8.5000000000000006E-2</v>
      </c>
    </row>
    <row r="269" spans="1:61" x14ac:dyDescent="0.25">
      <c r="A269">
        <v>268</v>
      </c>
      <c r="B269">
        <v>38.996933000000013</v>
      </c>
      <c r="C269" s="2">
        <v>1</v>
      </c>
      <c r="H269">
        <v>28.436819000000014</v>
      </c>
      <c r="I269" s="3">
        <v>4</v>
      </c>
      <c r="P269">
        <v>2</v>
      </c>
      <c r="Q269" t="str">
        <f t="shared" si="5"/>
        <v>14</v>
      </c>
      <c r="R269">
        <v>1</v>
      </c>
      <c r="X269" t="s">
        <v>290</v>
      </c>
      <c r="Y269" t="s">
        <v>274</v>
      </c>
      <c r="AB269" t="s">
        <v>290</v>
      </c>
      <c r="AC269" t="str">
        <f>CONCATENATE($R269,$R270,$R271,$R272)</f>
        <v>1342</v>
      </c>
      <c r="BG269">
        <v>1</v>
      </c>
      <c r="BH269">
        <v>1547</v>
      </c>
      <c r="BI269">
        <f>($BH$308-$BH$305)/200</f>
        <v>6.5000000000000002E-2</v>
      </c>
    </row>
    <row r="270" spans="1:61" x14ac:dyDescent="0.25">
      <c r="A270">
        <v>269</v>
      </c>
      <c r="B270">
        <v>38.994942000000009</v>
      </c>
      <c r="C270" s="2">
        <v>1</v>
      </c>
      <c r="H270">
        <v>28.460543000000015</v>
      </c>
      <c r="I270" s="3">
        <v>4</v>
      </c>
      <c r="P270">
        <v>2</v>
      </c>
      <c r="Q270" t="str">
        <f t="shared" si="5"/>
        <v>14</v>
      </c>
      <c r="R270">
        <v>3</v>
      </c>
      <c r="X270" t="s">
        <v>290</v>
      </c>
      <c r="Y270" t="s">
        <v>275</v>
      </c>
      <c r="BG270">
        <v>3</v>
      </c>
      <c r="BH270">
        <v>1556</v>
      </c>
      <c r="BI270">
        <f>($BH$309-$BH$306)/200</f>
        <v>0.11</v>
      </c>
    </row>
    <row r="271" spans="1:61" x14ac:dyDescent="0.25">
      <c r="A271">
        <v>270</v>
      </c>
      <c r="B271">
        <v>38.967392000000011</v>
      </c>
      <c r="C271" s="2">
        <v>1</v>
      </c>
      <c r="H271">
        <v>28.433350000000011</v>
      </c>
      <c r="I271" s="3">
        <v>4</v>
      </c>
      <c r="P271">
        <v>2</v>
      </c>
      <c r="Q271" t="str">
        <f t="shared" si="5"/>
        <v>14</v>
      </c>
      <c r="R271">
        <v>4</v>
      </c>
      <c r="X271" t="s">
        <v>290</v>
      </c>
      <c r="Y271" t="s">
        <v>276</v>
      </c>
      <c r="BG271">
        <v>4</v>
      </c>
      <c r="BH271">
        <v>1556</v>
      </c>
      <c r="BI271">
        <f>($BH$310-$BH$307)/200</f>
        <v>7.0000000000000007E-2</v>
      </c>
    </row>
    <row r="272" spans="1:61" x14ac:dyDescent="0.25">
      <c r="A272">
        <v>271</v>
      </c>
      <c r="B272">
        <v>38.969433000000009</v>
      </c>
      <c r="C272" s="2">
        <v>1</v>
      </c>
      <c r="H272">
        <v>28.418861000000007</v>
      </c>
      <c r="I272" s="3">
        <v>4</v>
      </c>
      <c r="P272">
        <v>2</v>
      </c>
      <c r="Q272" t="str">
        <f t="shared" si="5"/>
        <v>14</v>
      </c>
      <c r="R272">
        <v>2</v>
      </c>
      <c r="X272" t="s">
        <v>290</v>
      </c>
      <c r="Y272" t="s">
        <v>277</v>
      </c>
      <c r="BG272">
        <v>2</v>
      </c>
      <c r="BH272">
        <v>1563</v>
      </c>
      <c r="BI272">
        <f>($BH$311-$BH$308)/200</f>
        <v>0.08</v>
      </c>
    </row>
    <row r="273" spans="1:61" x14ac:dyDescent="0.25">
      <c r="A273">
        <v>272</v>
      </c>
      <c r="B273">
        <v>38.934334000000014</v>
      </c>
      <c r="C273" s="2">
        <v>1</v>
      </c>
      <c r="H273">
        <v>28.426003000000009</v>
      </c>
      <c r="I273" s="3">
        <v>4</v>
      </c>
      <c r="P273">
        <v>2</v>
      </c>
      <c r="Q273" t="str">
        <f t="shared" si="5"/>
        <v>14</v>
      </c>
      <c r="R273">
        <v>1</v>
      </c>
      <c r="X273" t="s">
        <v>290</v>
      </c>
      <c r="Y273" t="s">
        <v>274</v>
      </c>
      <c r="AB273" t="s">
        <v>290</v>
      </c>
      <c r="AC273" t="str">
        <f>CONCATENATE($R273,$R274,$R275,$R276)</f>
        <v>1342</v>
      </c>
      <c r="BG273">
        <v>1</v>
      </c>
      <c r="BH273">
        <v>1570</v>
      </c>
      <c r="BI273">
        <f>($BH$312-$BH$309)/200</f>
        <v>0.06</v>
      </c>
    </row>
    <row r="274" spans="1:61" x14ac:dyDescent="0.25">
      <c r="A274">
        <v>273</v>
      </c>
      <c r="B274">
        <v>38.997799000000015</v>
      </c>
      <c r="C274" s="2">
        <v>1</v>
      </c>
      <c r="H274">
        <v>28.399679000000013</v>
      </c>
      <c r="I274" s="3">
        <v>4</v>
      </c>
      <c r="P274">
        <v>2</v>
      </c>
      <c r="Q274" t="str">
        <f t="shared" si="5"/>
        <v>14</v>
      </c>
      <c r="R274">
        <v>3</v>
      </c>
      <c r="X274" t="s">
        <v>290</v>
      </c>
      <c r="Y274" t="s">
        <v>275</v>
      </c>
      <c r="BG274">
        <v>3</v>
      </c>
      <c r="BH274">
        <v>1581</v>
      </c>
      <c r="BI274">
        <f>($BH$313-$BH$310)/200</f>
        <v>0.11</v>
      </c>
    </row>
    <row r="275" spans="1:61" x14ac:dyDescent="0.25">
      <c r="A275">
        <v>274</v>
      </c>
      <c r="B275">
        <v>38.973820000000011</v>
      </c>
      <c r="C275" s="2">
        <v>1</v>
      </c>
      <c r="H275">
        <v>28.399679000000013</v>
      </c>
      <c r="I275" s="3">
        <v>4</v>
      </c>
      <c r="P275">
        <v>2</v>
      </c>
      <c r="Q275" t="str">
        <f t="shared" si="5"/>
        <v>14</v>
      </c>
      <c r="R275">
        <v>4</v>
      </c>
      <c r="X275" t="s">
        <v>290</v>
      </c>
      <c r="Y275" t="s">
        <v>276</v>
      </c>
      <c r="BG275">
        <v>4</v>
      </c>
      <c r="BH275">
        <v>1581</v>
      </c>
      <c r="BI275">
        <f>($BH$314-$BH$311)/200</f>
        <v>0.08</v>
      </c>
    </row>
    <row r="276" spans="1:61" x14ac:dyDescent="0.25">
      <c r="A276">
        <v>275</v>
      </c>
      <c r="D276">
        <v>49.148956000000013</v>
      </c>
      <c r="E276" s="5">
        <v>2</v>
      </c>
      <c r="H276">
        <v>28.399679000000013</v>
      </c>
      <c r="I276" s="3">
        <v>4</v>
      </c>
      <c r="P276">
        <v>2</v>
      </c>
      <c r="Q276" t="str">
        <f t="shared" si="5"/>
        <v>24</v>
      </c>
      <c r="R276">
        <v>2</v>
      </c>
      <c r="X276" t="s">
        <v>289</v>
      </c>
      <c r="Y276" t="s">
        <v>268</v>
      </c>
      <c r="BG276">
        <v>2</v>
      </c>
      <c r="BH276">
        <v>1586</v>
      </c>
      <c r="BI276">
        <f>($BH$320-$BH$317)/200</f>
        <v>0.08</v>
      </c>
    </row>
    <row r="277" spans="1:61" x14ac:dyDescent="0.25">
      <c r="A277">
        <v>276</v>
      </c>
      <c r="D277">
        <v>49.20676000000001</v>
      </c>
      <c r="E277" s="5">
        <v>2</v>
      </c>
      <c r="P277">
        <v>1</v>
      </c>
      <c r="Q277" t="str">
        <f t="shared" si="5"/>
        <v>2</v>
      </c>
      <c r="R277">
        <v>1</v>
      </c>
      <c r="X277" t="s">
        <v>289</v>
      </c>
      <c r="Y277" t="s">
        <v>269</v>
      </c>
      <c r="BG277">
        <v>1</v>
      </c>
      <c r="BH277">
        <v>1592</v>
      </c>
      <c r="BI277">
        <f>($BH$321-$BH$318)/200</f>
        <v>0.105</v>
      </c>
    </row>
    <row r="278" spans="1:61" x14ac:dyDescent="0.25">
      <c r="A278">
        <v>277</v>
      </c>
      <c r="D278">
        <v>49.207680000000011</v>
      </c>
      <c r="E278" s="5">
        <v>2</v>
      </c>
      <c r="P278">
        <v>1</v>
      </c>
      <c r="Q278" t="str">
        <f t="shared" si="5"/>
        <v>2</v>
      </c>
      <c r="R278" t="s">
        <v>22</v>
      </c>
      <c r="X278" t="s">
        <v>289</v>
      </c>
      <c r="Y278" t="s">
        <v>270</v>
      </c>
      <c r="BG278" t="s">
        <v>22</v>
      </c>
      <c r="BH278">
        <v>1595</v>
      </c>
      <c r="BI278">
        <f>($BH$322-$BH$319)/200</f>
        <v>7.0000000000000007E-2</v>
      </c>
    </row>
    <row r="279" spans="1:61" x14ac:dyDescent="0.25">
      <c r="A279">
        <v>278</v>
      </c>
      <c r="D279">
        <v>49.195484000000015</v>
      </c>
      <c r="E279" s="5">
        <v>2</v>
      </c>
      <c r="F279">
        <v>38.794903000000012</v>
      </c>
      <c r="G279" s="4">
        <v>3</v>
      </c>
      <c r="P279">
        <v>2</v>
      </c>
      <c r="Q279" t="str">
        <f t="shared" si="5"/>
        <v>23</v>
      </c>
      <c r="R279" t="s">
        <v>22</v>
      </c>
      <c r="X279" t="s">
        <v>289</v>
      </c>
      <c r="Y279" t="s">
        <v>271</v>
      </c>
      <c r="BG279" t="s">
        <v>22</v>
      </c>
      <c r="BH279">
        <v>1597</v>
      </c>
      <c r="BI279">
        <f>($BH$323-$BH$320)/200</f>
        <v>7.0000000000000007E-2</v>
      </c>
    </row>
    <row r="280" spans="1:61" x14ac:dyDescent="0.25">
      <c r="A280">
        <v>279</v>
      </c>
      <c r="D280">
        <v>49.197933000000013</v>
      </c>
      <c r="E280" s="5">
        <v>2</v>
      </c>
      <c r="F280">
        <v>38.735519000000011</v>
      </c>
      <c r="G280" s="4">
        <v>3</v>
      </c>
      <c r="P280">
        <v>2</v>
      </c>
      <c r="Q280" t="str">
        <f t="shared" si="5"/>
        <v>23</v>
      </c>
      <c r="R280">
        <v>1</v>
      </c>
      <c r="X280" t="s">
        <v>289</v>
      </c>
      <c r="Y280" t="s">
        <v>268</v>
      </c>
      <c r="AB280" t="s">
        <v>286</v>
      </c>
      <c r="AC280" t="str">
        <f>CONCATENATE($R280,$R281,$R282,$R283)</f>
        <v>1432</v>
      </c>
      <c r="BG280">
        <v>1</v>
      </c>
      <c r="BH280">
        <v>1598</v>
      </c>
      <c r="BI280">
        <f>($BH$324-$BH$321)/200</f>
        <v>0.1</v>
      </c>
    </row>
    <row r="281" spans="1:61" x14ac:dyDescent="0.25">
      <c r="A281">
        <v>280</v>
      </c>
      <c r="D281">
        <v>49.221554000000012</v>
      </c>
      <c r="E281" s="5">
        <v>2</v>
      </c>
      <c r="F281">
        <v>38.690063000000009</v>
      </c>
      <c r="G281" s="4">
        <v>3</v>
      </c>
      <c r="P281">
        <v>2</v>
      </c>
      <c r="Q281" t="str">
        <f t="shared" si="5"/>
        <v>23</v>
      </c>
      <c r="R281">
        <v>4</v>
      </c>
      <c r="X281" t="s">
        <v>289</v>
      </c>
      <c r="Y281" t="s">
        <v>269</v>
      </c>
      <c r="BG281">
        <v>4</v>
      </c>
      <c r="BH281">
        <v>1601</v>
      </c>
      <c r="BI281">
        <f>($BH$325-$BH$322)/200</f>
        <v>0.09</v>
      </c>
    </row>
    <row r="282" spans="1:61" x14ac:dyDescent="0.25">
      <c r="A282">
        <v>281</v>
      </c>
      <c r="D282">
        <v>49.169823000000015</v>
      </c>
      <c r="E282" s="5">
        <v>2</v>
      </c>
      <c r="F282">
        <v>38.698223000000013</v>
      </c>
      <c r="G282" s="4">
        <v>3</v>
      </c>
      <c r="P282">
        <v>2</v>
      </c>
      <c r="Q282" t="str">
        <f t="shared" si="5"/>
        <v>23</v>
      </c>
      <c r="R282">
        <v>3</v>
      </c>
      <c r="X282" t="s">
        <v>288</v>
      </c>
      <c r="Y282" t="s">
        <v>281</v>
      </c>
      <c r="BG282">
        <v>3</v>
      </c>
      <c r="BH282">
        <v>1607</v>
      </c>
      <c r="BI282">
        <f>($BH$326-$BH$323)/200</f>
        <v>0.105</v>
      </c>
    </row>
    <row r="283" spans="1:61" x14ac:dyDescent="0.25">
      <c r="A283">
        <v>282</v>
      </c>
      <c r="D283">
        <v>49.21456100000001</v>
      </c>
      <c r="E283" s="5">
        <v>2</v>
      </c>
      <c r="F283">
        <v>38.716030000000011</v>
      </c>
      <c r="G283" s="4">
        <v>3</v>
      </c>
      <c r="P283">
        <v>2</v>
      </c>
      <c r="Q283" t="str">
        <f t="shared" si="5"/>
        <v>23</v>
      </c>
      <c r="R283">
        <v>2</v>
      </c>
      <c r="X283" t="s">
        <v>291</v>
      </c>
      <c r="Y283" t="s">
        <v>282</v>
      </c>
      <c r="BG283">
        <v>2</v>
      </c>
      <c r="BH283">
        <v>1614</v>
      </c>
      <c r="BI283">
        <f>($BH$327-$BH$324)/200</f>
        <v>4.4999999999999998E-2</v>
      </c>
    </row>
    <row r="284" spans="1:61" x14ac:dyDescent="0.25">
      <c r="A284">
        <v>283</v>
      </c>
      <c r="D284">
        <v>49.224918000000009</v>
      </c>
      <c r="E284" s="5">
        <v>2</v>
      </c>
      <c r="F284">
        <v>38.733017000000011</v>
      </c>
      <c r="G284" s="4">
        <v>3</v>
      </c>
      <c r="P284">
        <v>2</v>
      </c>
      <c r="Q284" t="str">
        <f t="shared" si="5"/>
        <v>23</v>
      </c>
      <c r="R284">
        <v>1</v>
      </c>
      <c r="X284" t="s">
        <v>291</v>
      </c>
      <c r="Y284" t="s">
        <v>283</v>
      </c>
      <c r="AB284" t="s">
        <v>286</v>
      </c>
      <c r="AC284" t="str">
        <f>CONCATENATE($R284,$R285,$R286,$R287)</f>
        <v>1432</v>
      </c>
      <c r="BG284">
        <v>1</v>
      </c>
      <c r="BH284">
        <v>1627</v>
      </c>
      <c r="BI284">
        <f>($BH$328-$BH$325)/200</f>
        <v>0.09</v>
      </c>
    </row>
    <row r="285" spans="1:61" x14ac:dyDescent="0.25">
      <c r="A285">
        <v>284</v>
      </c>
      <c r="D285">
        <v>49.200890000000015</v>
      </c>
      <c r="E285" s="5">
        <v>2</v>
      </c>
      <c r="F285">
        <v>38.828117000000013</v>
      </c>
      <c r="G285" s="4">
        <v>3</v>
      </c>
      <c r="P285">
        <v>2</v>
      </c>
      <c r="Q285" t="str">
        <f t="shared" si="5"/>
        <v>23</v>
      </c>
      <c r="R285">
        <v>4</v>
      </c>
      <c r="X285" t="s">
        <v>291</v>
      </c>
      <c r="Y285" t="s">
        <v>284</v>
      </c>
      <c r="BG285">
        <v>4</v>
      </c>
      <c r="BH285">
        <v>1629</v>
      </c>
      <c r="BI285">
        <f>($BH$329-$BH$326)/200</f>
        <v>6.5000000000000002E-2</v>
      </c>
    </row>
    <row r="286" spans="1:61" x14ac:dyDescent="0.25">
      <c r="A286">
        <v>285</v>
      </c>
      <c r="D286">
        <v>49.217880000000015</v>
      </c>
      <c r="E286" s="5">
        <v>2</v>
      </c>
      <c r="F286">
        <v>38.801075000000012</v>
      </c>
      <c r="G286" s="4">
        <v>3</v>
      </c>
      <c r="P286">
        <v>2</v>
      </c>
      <c r="Q286" t="str">
        <f t="shared" si="5"/>
        <v>23</v>
      </c>
      <c r="R286">
        <v>3</v>
      </c>
      <c r="X286" t="s">
        <v>288</v>
      </c>
      <c r="Y286" t="s">
        <v>285</v>
      </c>
      <c r="BG286">
        <v>3</v>
      </c>
      <c r="BH286">
        <v>1636</v>
      </c>
      <c r="BI286">
        <f>($BH$330-$BH$327)/200</f>
        <v>0.105</v>
      </c>
    </row>
    <row r="287" spans="1:61" x14ac:dyDescent="0.25">
      <c r="A287">
        <v>286</v>
      </c>
      <c r="D287">
        <v>49.194767000000013</v>
      </c>
      <c r="E287" s="5">
        <v>2</v>
      </c>
      <c r="F287">
        <v>38.810513000000014</v>
      </c>
      <c r="G287" s="4">
        <v>3</v>
      </c>
      <c r="P287">
        <v>2</v>
      </c>
      <c r="Q287" t="str">
        <f t="shared" si="5"/>
        <v>23</v>
      </c>
      <c r="R287">
        <v>2</v>
      </c>
      <c r="X287" t="s">
        <v>289</v>
      </c>
      <c r="Y287" t="s">
        <v>271</v>
      </c>
      <c r="BG287">
        <v>2</v>
      </c>
      <c r="BH287">
        <v>1643</v>
      </c>
      <c r="BI287">
        <f>($BH$331-$BH$328)/200</f>
        <v>0.05</v>
      </c>
    </row>
    <row r="288" spans="1:61" x14ac:dyDescent="0.25">
      <c r="A288">
        <v>287</v>
      </c>
      <c r="D288">
        <v>49.148956000000013</v>
      </c>
      <c r="E288" s="5">
        <v>2</v>
      </c>
      <c r="F288">
        <v>38.794903000000012</v>
      </c>
      <c r="G288" s="4">
        <v>3</v>
      </c>
      <c r="P288">
        <v>2</v>
      </c>
      <c r="Q288" t="str">
        <f t="shared" si="5"/>
        <v>23</v>
      </c>
      <c r="R288">
        <v>1</v>
      </c>
      <c r="X288" t="s">
        <v>288</v>
      </c>
      <c r="Y288" t="s">
        <v>273</v>
      </c>
      <c r="AB288" t="s">
        <v>286</v>
      </c>
      <c r="AC288" t="str">
        <f>CONCATENATE($R288,$R289,$R290,$R291)</f>
        <v>1432</v>
      </c>
      <c r="BG288">
        <v>1</v>
      </c>
      <c r="BH288">
        <v>1654</v>
      </c>
      <c r="BI288">
        <f>($BH$332-$BH$329)/200</f>
        <v>0.1</v>
      </c>
    </row>
    <row r="289" spans="1:61" x14ac:dyDescent="0.25">
      <c r="A289">
        <v>288</v>
      </c>
      <c r="F289">
        <v>38.794903000000012</v>
      </c>
      <c r="G289" s="4">
        <v>3</v>
      </c>
      <c r="P289">
        <v>1</v>
      </c>
      <c r="Q289" t="str">
        <f t="shared" si="5"/>
        <v>3</v>
      </c>
      <c r="R289">
        <v>4</v>
      </c>
      <c r="X289" t="s">
        <v>290</v>
      </c>
      <c r="Y289" t="s">
        <v>274</v>
      </c>
      <c r="BG289">
        <v>4</v>
      </c>
      <c r="BH289">
        <v>1658</v>
      </c>
      <c r="BI289">
        <f>($BH$333-$BH$330)/200</f>
        <v>7.0000000000000007E-2</v>
      </c>
    </row>
    <row r="290" spans="1:61" x14ac:dyDescent="0.25">
      <c r="A290">
        <v>289</v>
      </c>
      <c r="P290">
        <v>0</v>
      </c>
      <c r="Q290" t="str">
        <f t="shared" si="5"/>
        <v/>
      </c>
      <c r="R290">
        <v>3</v>
      </c>
      <c r="X290" t="s">
        <v>290</v>
      </c>
      <c r="Y290" t="s">
        <v>275</v>
      </c>
      <c r="BG290">
        <v>3</v>
      </c>
      <c r="BH290">
        <v>1661</v>
      </c>
      <c r="BI290">
        <f>($BH$334-$BH$331)/200</f>
        <v>0.105</v>
      </c>
    </row>
    <row r="291" spans="1:61" x14ac:dyDescent="0.25">
      <c r="A291">
        <v>290</v>
      </c>
      <c r="P291">
        <v>0</v>
      </c>
      <c r="Q291" t="str">
        <f t="shared" si="5"/>
        <v/>
      </c>
      <c r="R291">
        <v>2</v>
      </c>
      <c r="X291" t="s">
        <v>290</v>
      </c>
      <c r="Y291" t="s">
        <v>276</v>
      </c>
      <c r="BG291">
        <v>2</v>
      </c>
      <c r="BH291">
        <v>1676</v>
      </c>
      <c r="BI291">
        <f>($BH$335-$BH$332)/200</f>
        <v>0.05</v>
      </c>
    </row>
    <row r="292" spans="1:61" x14ac:dyDescent="0.25">
      <c r="A292">
        <v>291</v>
      </c>
      <c r="P292">
        <v>0</v>
      </c>
      <c r="Q292" t="str">
        <f t="shared" si="5"/>
        <v/>
      </c>
      <c r="R292">
        <v>1</v>
      </c>
      <c r="X292" t="s">
        <v>290</v>
      </c>
      <c r="Y292" t="s">
        <v>277</v>
      </c>
      <c r="AB292" t="s">
        <v>286</v>
      </c>
      <c r="AC292" t="str">
        <f>CONCATENATE($R292,$R293,$R294,$R295)</f>
        <v>1432</v>
      </c>
      <c r="BG292">
        <v>1</v>
      </c>
      <c r="BH292">
        <v>1683</v>
      </c>
      <c r="BI292">
        <f>($BH$336-$BH$333)/200</f>
        <v>0.105</v>
      </c>
    </row>
    <row r="293" spans="1:61" x14ac:dyDescent="0.25">
      <c r="A293">
        <v>292</v>
      </c>
      <c r="B293">
        <v>61.649887000000014</v>
      </c>
      <c r="C293" s="2">
        <v>1</v>
      </c>
      <c r="H293">
        <v>50.162064000000015</v>
      </c>
      <c r="I293" s="3">
        <v>4</v>
      </c>
      <c r="P293">
        <v>2</v>
      </c>
      <c r="Q293" t="str">
        <f t="shared" si="5"/>
        <v>14</v>
      </c>
      <c r="R293">
        <v>4</v>
      </c>
      <c r="X293" t="s">
        <v>290</v>
      </c>
      <c r="Y293" t="s">
        <v>274</v>
      </c>
      <c r="BG293">
        <v>4</v>
      </c>
      <c r="BH293">
        <v>1687</v>
      </c>
      <c r="BI293">
        <f>($BH$337-$BH$334)/200</f>
        <v>8.5000000000000006E-2</v>
      </c>
    </row>
    <row r="294" spans="1:61" x14ac:dyDescent="0.25">
      <c r="A294">
        <v>293</v>
      </c>
      <c r="B294">
        <v>61.66054900000001</v>
      </c>
      <c r="C294" s="2">
        <v>1</v>
      </c>
      <c r="H294">
        <v>50.17767700000001</v>
      </c>
      <c r="I294" s="3">
        <v>4</v>
      </c>
      <c r="P294">
        <v>2</v>
      </c>
      <c r="Q294" t="str">
        <f t="shared" si="5"/>
        <v>14</v>
      </c>
      <c r="R294">
        <v>3</v>
      </c>
      <c r="X294" t="s">
        <v>290</v>
      </c>
      <c r="Y294" t="s">
        <v>275</v>
      </c>
      <c r="BG294">
        <v>3</v>
      </c>
      <c r="BH294">
        <v>1689</v>
      </c>
      <c r="BI294">
        <f>($BH$338-$BH$335)/200</f>
        <v>0.12</v>
      </c>
    </row>
    <row r="295" spans="1:61" x14ac:dyDescent="0.25">
      <c r="A295">
        <v>294</v>
      </c>
      <c r="B295">
        <v>61.649582000000009</v>
      </c>
      <c r="C295" s="2">
        <v>1</v>
      </c>
      <c r="H295">
        <v>50.188187000000013</v>
      </c>
      <c r="I295" s="3">
        <v>4</v>
      </c>
      <c r="P295">
        <v>2</v>
      </c>
      <c r="Q295" t="str">
        <f t="shared" si="5"/>
        <v>14</v>
      </c>
      <c r="R295">
        <v>2</v>
      </c>
      <c r="X295" t="s">
        <v>290</v>
      </c>
      <c r="Y295" t="s">
        <v>276</v>
      </c>
      <c r="BG295">
        <v>2</v>
      </c>
      <c r="BH295">
        <v>1700</v>
      </c>
      <c r="BI295">
        <f>($BH$339-$BH$336)/200</f>
        <v>5.5E-2</v>
      </c>
    </row>
    <row r="296" spans="1:61" x14ac:dyDescent="0.25">
      <c r="A296">
        <v>295</v>
      </c>
      <c r="B296">
        <v>61.694981000000013</v>
      </c>
      <c r="C296" s="2">
        <v>1</v>
      </c>
      <c r="H296">
        <v>50.149464000000009</v>
      </c>
      <c r="I296" s="3">
        <v>4</v>
      </c>
      <c r="P296">
        <v>2</v>
      </c>
      <c r="Q296" t="str">
        <f t="shared" si="5"/>
        <v>14</v>
      </c>
      <c r="R296">
        <v>1</v>
      </c>
      <c r="X296" t="s">
        <v>290</v>
      </c>
      <c r="Y296" t="s">
        <v>277</v>
      </c>
      <c r="AB296" t="s">
        <v>290</v>
      </c>
      <c r="AC296" t="str">
        <f>CONCATENATE($R296,$R297,$R298,$R299)</f>
        <v>1342</v>
      </c>
      <c r="BG296">
        <v>1</v>
      </c>
      <c r="BH296">
        <v>1705</v>
      </c>
      <c r="BI296">
        <f>($BH$340-$BH$337)/200</f>
        <v>8.5000000000000006E-2</v>
      </c>
    </row>
    <row r="297" spans="1:61" x14ac:dyDescent="0.25">
      <c r="A297">
        <v>296</v>
      </c>
      <c r="B297">
        <v>61.713760000000015</v>
      </c>
      <c r="C297" s="2">
        <v>1</v>
      </c>
      <c r="H297">
        <v>50.137882000000012</v>
      </c>
      <c r="I297" s="3">
        <v>4</v>
      </c>
      <c r="P297">
        <v>2</v>
      </c>
      <c r="Q297" t="str">
        <f t="shared" si="5"/>
        <v>14</v>
      </c>
      <c r="R297">
        <v>3</v>
      </c>
      <c r="X297" t="s">
        <v>290</v>
      </c>
      <c r="Y297" t="s">
        <v>274</v>
      </c>
      <c r="BG297">
        <v>3</v>
      </c>
      <c r="BH297">
        <v>1712</v>
      </c>
      <c r="BI297">
        <f>($BH$341-$BH$338)/200</f>
        <v>7.4999999999999997E-2</v>
      </c>
    </row>
    <row r="298" spans="1:61" x14ac:dyDescent="0.25">
      <c r="A298">
        <v>297</v>
      </c>
      <c r="B298">
        <v>61.67452200000001</v>
      </c>
      <c r="C298" s="2">
        <v>1</v>
      </c>
      <c r="H298">
        <v>50.17349200000001</v>
      </c>
      <c r="I298" s="3">
        <v>4</v>
      </c>
      <c r="P298">
        <v>2</v>
      </c>
      <c r="Q298" t="str">
        <f t="shared" si="5"/>
        <v>14</v>
      </c>
      <c r="R298">
        <v>4</v>
      </c>
      <c r="X298" t="s">
        <v>290</v>
      </c>
      <c r="Y298" t="s">
        <v>275</v>
      </c>
      <c r="BG298">
        <v>4</v>
      </c>
      <c r="BH298">
        <v>1712</v>
      </c>
      <c r="BI298">
        <f>($BH$342-$BH$339)/200</f>
        <v>0.11</v>
      </c>
    </row>
    <row r="299" spans="1:61" x14ac:dyDescent="0.25">
      <c r="A299">
        <v>298</v>
      </c>
      <c r="B299">
        <v>61.64789600000001</v>
      </c>
      <c r="C299" s="2">
        <v>1</v>
      </c>
      <c r="H299">
        <v>50.157421000000014</v>
      </c>
      <c r="I299" s="3">
        <v>4</v>
      </c>
      <c r="P299">
        <v>2</v>
      </c>
      <c r="Q299" t="str">
        <f t="shared" si="5"/>
        <v>14</v>
      </c>
      <c r="R299">
        <v>2</v>
      </c>
      <c r="X299" t="s">
        <v>290</v>
      </c>
      <c r="Y299" t="s">
        <v>276</v>
      </c>
      <c r="BG299">
        <v>2</v>
      </c>
      <c r="BH299">
        <v>1727</v>
      </c>
      <c r="BI299">
        <f>($BH$343-$BH$340)/200</f>
        <v>6.5000000000000002E-2</v>
      </c>
    </row>
    <row r="300" spans="1:61" x14ac:dyDescent="0.25">
      <c r="A300">
        <v>299</v>
      </c>
      <c r="B300">
        <v>61.647079000000012</v>
      </c>
      <c r="C300" s="2">
        <v>1</v>
      </c>
      <c r="H300">
        <v>50.15441100000001</v>
      </c>
      <c r="I300" s="3">
        <v>4</v>
      </c>
      <c r="P300">
        <v>2</v>
      </c>
      <c r="Q300" t="str">
        <f t="shared" si="5"/>
        <v>14</v>
      </c>
      <c r="R300">
        <v>1</v>
      </c>
      <c r="X300" t="s">
        <v>290</v>
      </c>
      <c r="Y300" t="s">
        <v>277</v>
      </c>
      <c r="AB300" t="s">
        <v>290</v>
      </c>
      <c r="AC300" t="str">
        <f>CONCATENATE($R300,$R301,$R302,$R303)</f>
        <v>1342</v>
      </c>
      <c r="BG300">
        <v>1</v>
      </c>
      <c r="BH300">
        <v>1730</v>
      </c>
      <c r="BI300">
        <f>($BH$344-$BH$341)/200</f>
        <v>9.5000000000000001E-2</v>
      </c>
    </row>
    <row r="301" spans="1:61" x14ac:dyDescent="0.25">
      <c r="A301">
        <v>300</v>
      </c>
      <c r="B301">
        <v>61.657181000000016</v>
      </c>
      <c r="C301" s="2">
        <v>1</v>
      </c>
      <c r="H301">
        <v>50.116200000000013</v>
      </c>
      <c r="I301" s="3">
        <v>4</v>
      </c>
      <c r="P301">
        <v>2</v>
      </c>
      <c r="Q301" t="str">
        <f t="shared" si="5"/>
        <v>14</v>
      </c>
      <c r="R301">
        <v>3</v>
      </c>
      <c r="X301" t="s">
        <v>290</v>
      </c>
      <c r="Y301" t="s">
        <v>274</v>
      </c>
      <c r="BG301">
        <v>3</v>
      </c>
      <c r="BH301">
        <v>1736</v>
      </c>
      <c r="BI301">
        <f>($BH$345-$BH$342)/200</f>
        <v>8.5000000000000006E-2</v>
      </c>
    </row>
    <row r="302" spans="1:61" x14ac:dyDescent="0.25">
      <c r="A302">
        <v>301</v>
      </c>
      <c r="B302">
        <v>61.663506000000012</v>
      </c>
      <c r="C302" s="2">
        <v>1</v>
      </c>
      <c r="H302">
        <v>50.195023000000013</v>
      </c>
      <c r="I302" s="3">
        <v>4</v>
      </c>
      <c r="P302">
        <v>2</v>
      </c>
      <c r="Q302" t="str">
        <f t="shared" si="5"/>
        <v>14</v>
      </c>
      <c r="R302">
        <v>4</v>
      </c>
      <c r="X302" t="s">
        <v>290</v>
      </c>
      <c r="Y302" t="s">
        <v>275</v>
      </c>
      <c r="BG302">
        <v>4</v>
      </c>
      <c r="BH302">
        <v>1737</v>
      </c>
      <c r="BI302">
        <f>($BH$346-$BH$343)/200</f>
        <v>0.125</v>
      </c>
    </row>
    <row r="303" spans="1:61" x14ac:dyDescent="0.25">
      <c r="A303">
        <v>302</v>
      </c>
      <c r="B303">
        <v>61.653507000000012</v>
      </c>
      <c r="C303" s="2">
        <v>1</v>
      </c>
      <c r="H303">
        <v>50.162064000000015</v>
      </c>
      <c r="I303" s="3">
        <v>4</v>
      </c>
      <c r="P303">
        <v>2</v>
      </c>
      <c r="Q303" t="str">
        <f t="shared" si="5"/>
        <v>14</v>
      </c>
      <c r="R303">
        <v>2</v>
      </c>
      <c r="X303" t="s">
        <v>290</v>
      </c>
      <c r="Y303" t="s">
        <v>276</v>
      </c>
      <c r="BG303">
        <v>2</v>
      </c>
      <c r="BH303">
        <v>1746</v>
      </c>
      <c r="BI303">
        <f>($BH$347-$BH$344)/200</f>
        <v>7.0000000000000007E-2</v>
      </c>
    </row>
    <row r="304" spans="1:61" x14ac:dyDescent="0.25">
      <c r="A304">
        <v>303</v>
      </c>
      <c r="B304">
        <v>61.649887000000014</v>
      </c>
      <c r="C304" s="2">
        <v>1</v>
      </c>
      <c r="P304">
        <v>1</v>
      </c>
      <c r="Q304" t="str">
        <f t="shared" si="5"/>
        <v>1</v>
      </c>
      <c r="R304">
        <v>1</v>
      </c>
      <c r="X304" t="s">
        <v>290</v>
      </c>
      <c r="Y304" t="s">
        <v>277</v>
      </c>
      <c r="AB304" t="s">
        <v>290</v>
      </c>
      <c r="AC304" t="str">
        <f>CONCATENATE($R304,$R305,$R306,$R307)</f>
        <v>1342</v>
      </c>
      <c r="BG304">
        <v>1</v>
      </c>
      <c r="BH304">
        <v>1749</v>
      </c>
      <c r="BI304">
        <f>($BH$348-$BH$345)/200</f>
        <v>7.4999999999999997E-2</v>
      </c>
    </row>
    <row r="305" spans="1:61" x14ac:dyDescent="0.25">
      <c r="A305">
        <v>304</v>
      </c>
      <c r="B305">
        <v>61.649887000000014</v>
      </c>
      <c r="C305" s="2">
        <v>1</v>
      </c>
      <c r="P305">
        <v>1</v>
      </c>
      <c r="Q305" t="str">
        <f t="shared" si="5"/>
        <v>1</v>
      </c>
      <c r="R305">
        <v>3</v>
      </c>
      <c r="X305" t="s">
        <v>290</v>
      </c>
      <c r="Y305" t="s">
        <v>274</v>
      </c>
      <c r="BG305">
        <v>3</v>
      </c>
      <c r="BH305">
        <v>1757</v>
      </c>
      <c r="BI305">
        <f>($BH$349-$BH$346)/200</f>
        <v>0.06</v>
      </c>
    </row>
    <row r="306" spans="1:61" x14ac:dyDescent="0.25">
      <c r="A306">
        <v>305</v>
      </c>
      <c r="P306">
        <v>0</v>
      </c>
      <c r="Q306" t="str">
        <f t="shared" si="5"/>
        <v/>
      </c>
      <c r="R306">
        <v>4</v>
      </c>
      <c r="X306" t="s">
        <v>288</v>
      </c>
      <c r="Y306" t="s">
        <v>278</v>
      </c>
      <c r="BG306">
        <v>4</v>
      </c>
      <c r="BH306">
        <v>1757</v>
      </c>
      <c r="BI306">
        <f>($BH$350-$BH$347)/200</f>
        <v>0.115</v>
      </c>
    </row>
    <row r="307" spans="1:61" x14ac:dyDescent="0.25">
      <c r="A307">
        <v>306</v>
      </c>
      <c r="D307">
        <v>72.019691000000009</v>
      </c>
      <c r="E307" s="5">
        <v>2</v>
      </c>
      <c r="F307">
        <v>61.214195000000011</v>
      </c>
      <c r="G307" s="4">
        <v>3</v>
      </c>
      <c r="P307">
        <v>2</v>
      </c>
      <c r="Q307" t="str">
        <f t="shared" si="5"/>
        <v>23</v>
      </c>
      <c r="R307">
        <v>2</v>
      </c>
      <c r="X307" t="s">
        <v>286</v>
      </c>
      <c r="Y307" t="s">
        <v>262</v>
      </c>
      <c r="BG307">
        <v>2</v>
      </c>
      <c r="BH307">
        <v>1766</v>
      </c>
      <c r="BI307">
        <f>($BH$351-$BH$348)/200</f>
        <v>8.5000000000000006E-2</v>
      </c>
    </row>
    <row r="308" spans="1:61" x14ac:dyDescent="0.25">
      <c r="A308">
        <v>307</v>
      </c>
      <c r="D308">
        <v>71.952578000000003</v>
      </c>
      <c r="E308" s="5">
        <v>2</v>
      </c>
      <c r="F308">
        <v>61.24628400000001</v>
      </c>
      <c r="G308" s="4">
        <v>3</v>
      </c>
      <c r="P308">
        <v>2</v>
      </c>
      <c r="Q308" t="str">
        <f t="shared" si="5"/>
        <v>23</v>
      </c>
      <c r="R308">
        <v>1</v>
      </c>
      <c r="X308" t="s">
        <v>286</v>
      </c>
      <c r="Y308" t="s">
        <v>259</v>
      </c>
      <c r="AB308" t="s">
        <v>290</v>
      </c>
      <c r="AC308" t="str">
        <f>CONCATENATE($R308,$R309,$R310,$R311)</f>
        <v>1342</v>
      </c>
      <c r="BG308">
        <v>1</v>
      </c>
      <c r="BH308">
        <v>1770</v>
      </c>
      <c r="BI308">
        <f>($BH$352-$BH$349)/200</f>
        <v>0.1</v>
      </c>
    </row>
    <row r="309" spans="1:61" x14ac:dyDescent="0.25">
      <c r="A309">
        <v>308</v>
      </c>
      <c r="D309">
        <v>71.995516000000009</v>
      </c>
      <c r="E309" s="5">
        <v>2</v>
      </c>
      <c r="F309">
        <v>61.226997000000011</v>
      </c>
      <c r="G309" s="4">
        <v>3</v>
      </c>
      <c r="P309">
        <v>2</v>
      </c>
      <c r="Q309" t="str">
        <f t="shared" si="5"/>
        <v>23</v>
      </c>
      <c r="R309">
        <v>3</v>
      </c>
      <c r="X309" t="s">
        <v>286</v>
      </c>
      <c r="Y309" t="s">
        <v>260</v>
      </c>
      <c r="BG309">
        <v>3</v>
      </c>
      <c r="BH309">
        <v>1779</v>
      </c>
      <c r="BI309">
        <f>($BH$353-$BH$350)/200</f>
        <v>8.5000000000000006E-2</v>
      </c>
    </row>
    <row r="310" spans="1:61" x14ac:dyDescent="0.25">
      <c r="A310">
        <v>309</v>
      </c>
      <c r="D310">
        <v>71.968557000000004</v>
      </c>
      <c r="E310" s="5">
        <v>2</v>
      </c>
      <c r="F310">
        <v>61.25521100000001</v>
      </c>
      <c r="G310" s="4">
        <v>3</v>
      </c>
      <c r="P310">
        <v>2</v>
      </c>
      <c r="Q310" t="str">
        <f t="shared" si="5"/>
        <v>23</v>
      </c>
      <c r="R310">
        <v>4</v>
      </c>
      <c r="X310" t="s">
        <v>286</v>
      </c>
      <c r="Y310" t="s">
        <v>261</v>
      </c>
      <c r="BG310">
        <v>4</v>
      </c>
      <c r="BH310">
        <v>1780</v>
      </c>
      <c r="BI310">
        <f>($BH$354-$BH$351)/200</f>
        <v>0.12</v>
      </c>
    </row>
    <row r="311" spans="1:61" x14ac:dyDescent="0.25">
      <c r="A311">
        <v>310</v>
      </c>
      <c r="D311">
        <v>71.966547000000006</v>
      </c>
      <c r="E311" s="5">
        <v>2</v>
      </c>
      <c r="F311">
        <v>61.224602000000012</v>
      </c>
      <c r="G311" s="4">
        <v>3</v>
      </c>
      <c r="P311">
        <v>2</v>
      </c>
      <c r="Q311" t="str">
        <f t="shared" si="5"/>
        <v>23</v>
      </c>
      <c r="R311">
        <v>2</v>
      </c>
      <c r="X311" t="s">
        <v>286</v>
      </c>
      <c r="Y311" t="s">
        <v>262</v>
      </c>
      <c r="BG311">
        <v>2</v>
      </c>
      <c r="BH311">
        <v>1786</v>
      </c>
      <c r="BI311">
        <f>($BH$355-$BH$352)/200</f>
        <v>0.09</v>
      </c>
    </row>
    <row r="312" spans="1:61" x14ac:dyDescent="0.25">
      <c r="A312">
        <v>311</v>
      </c>
      <c r="D312">
        <v>71.955722000000009</v>
      </c>
      <c r="E312" s="5">
        <v>2</v>
      </c>
      <c r="F312">
        <v>61.234192000000014</v>
      </c>
      <c r="G312" s="4">
        <v>3</v>
      </c>
      <c r="P312">
        <v>2</v>
      </c>
      <c r="Q312" t="str">
        <f t="shared" si="5"/>
        <v>23</v>
      </c>
      <c r="R312">
        <v>1</v>
      </c>
      <c r="X312" t="s">
        <v>286</v>
      </c>
      <c r="Y312" t="s">
        <v>261</v>
      </c>
      <c r="BG312">
        <v>1</v>
      </c>
      <c r="BH312">
        <v>1791</v>
      </c>
      <c r="BI312">
        <f>($BH$361-$BH$358)/200</f>
        <v>8.5000000000000006E-2</v>
      </c>
    </row>
    <row r="313" spans="1:61" x14ac:dyDescent="0.25">
      <c r="A313">
        <v>312</v>
      </c>
      <c r="D313">
        <v>71.941341000000008</v>
      </c>
      <c r="E313" s="5">
        <v>2</v>
      </c>
      <c r="F313">
        <v>61.273426000000015</v>
      </c>
      <c r="G313" s="4">
        <v>3</v>
      </c>
      <c r="P313">
        <v>2</v>
      </c>
      <c r="Q313" t="str">
        <f t="shared" si="5"/>
        <v>23</v>
      </c>
      <c r="R313">
        <v>3</v>
      </c>
      <c r="X313" t="s">
        <v>286</v>
      </c>
      <c r="Y313" t="s">
        <v>262</v>
      </c>
      <c r="BG313">
        <v>3</v>
      </c>
      <c r="BH313">
        <v>1802</v>
      </c>
      <c r="BI313">
        <f>($BH$362-$BH$359)/200</f>
        <v>0.15</v>
      </c>
    </row>
    <row r="314" spans="1:61" x14ac:dyDescent="0.25">
      <c r="A314">
        <v>313</v>
      </c>
      <c r="D314">
        <v>71.910001000000008</v>
      </c>
      <c r="E314" s="5">
        <v>2</v>
      </c>
      <c r="F314">
        <v>61.261181000000015</v>
      </c>
      <c r="G314" s="4">
        <v>3</v>
      </c>
      <c r="P314">
        <v>2</v>
      </c>
      <c r="Q314" t="str">
        <f t="shared" si="5"/>
        <v>23</v>
      </c>
      <c r="R314">
        <v>4</v>
      </c>
      <c r="X314" t="s">
        <v>286</v>
      </c>
      <c r="Y314" t="s">
        <v>259</v>
      </c>
      <c r="BG314">
        <v>4</v>
      </c>
      <c r="BH314">
        <v>1802</v>
      </c>
      <c r="BI314">
        <f>($BH$363-$BH$360)/200</f>
        <v>7.4999999999999997E-2</v>
      </c>
    </row>
    <row r="315" spans="1:61" x14ac:dyDescent="0.25">
      <c r="A315">
        <v>314</v>
      </c>
      <c r="D315">
        <v>71.883918000000008</v>
      </c>
      <c r="E315" s="5">
        <v>2</v>
      </c>
      <c r="F315">
        <v>61.252457000000014</v>
      </c>
      <c r="G315" s="4">
        <v>3</v>
      </c>
      <c r="P315">
        <v>2</v>
      </c>
      <c r="Q315" t="str">
        <f t="shared" si="5"/>
        <v>23</v>
      </c>
      <c r="R315" t="s">
        <v>22</v>
      </c>
      <c r="X315" t="s">
        <v>286</v>
      </c>
      <c r="Y315" t="s">
        <v>260</v>
      </c>
      <c r="BG315" t="s">
        <v>22</v>
      </c>
      <c r="BH315">
        <v>1804</v>
      </c>
      <c r="BI315">
        <f>($BH$364-$BH$361)/200</f>
        <v>0.14499999999999999</v>
      </c>
    </row>
    <row r="316" spans="1:61" x14ac:dyDescent="0.25">
      <c r="A316">
        <v>315</v>
      </c>
      <c r="D316">
        <v>72.019691000000009</v>
      </c>
      <c r="E316" s="5">
        <v>2</v>
      </c>
      <c r="F316">
        <v>61.214195000000011</v>
      </c>
      <c r="G316" s="4">
        <v>3</v>
      </c>
      <c r="P316">
        <v>2</v>
      </c>
      <c r="Q316" t="str">
        <f t="shared" si="5"/>
        <v>23</v>
      </c>
      <c r="R316" t="s">
        <v>22</v>
      </c>
      <c r="X316" t="s">
        <v>286</v>
      </c>
      <c r="Y316" t="s">
        <v>261</v>
      </c>
      <c r="BG316" t="s">
        <v>22</v>
      </c>
      <c r="BH316">
        <v>1816</v>
      </c>
      <c r="BI316">
        <f>($BH$365-$BH$362)/200</f>
        <v>0.08</v>
      </c>
    </row>
    <row r="317" spans="1:61" x14ac:dyDescent="0.25">
      <c r="A317">
        <v>316</v>
      </c>
      <c r="D317">
        <v>72.019691000000009</v>
      </c>
      <c r="E317" s="5">
        <v>2</v>
      </c>
      <c r="F317">
        <v>61.214195000000011</v>
      </c>
      <c r="G317" s="4">
        <v>3</v>
      </c>
      <c r="P317">
        <v>2</v>
      </c>
      <c r="Q317" t="str">
        <f t="shared" si="5"/>
        <v>23</v>
      </c>
      <c r="R317">
        <v>2</v>
      </c>
      <c r="X317" t="s">
        <v>286</v>
      </c>
      <c r="Y317" t="s">
        <v>262</v>
      </c>
      <c r="AB317" t="s">
        <v>289</v>
      </c>
      <c r="AC317" t="str">
        <f>CONCATENATE($R317,$R318,$R319,$R320)</f>
        <v>2341</v>
      </c>
      <c r="BG317">
        <v>2</v>
      </c>
      <c r="BH317">
        <v>1817</v>
      </c>
      <c r="BI317">
        <f>($BH$366-$BH$363)/200</f>
        <v>0.11</v>
      </c>
    </row>
    <row r="318" spans="1:61" x14ac:dyDescent="0.25">
      <c r="A318">
        <v>317</v>
      </c>
      <c r="D318">
        <v>71.984537000000003</v>
      </c>
      <c r="E318" s="5">
        <v>2</v>
      </c>
      <c r="P318">
        <v>1</v>
      </c>
      <c r="Q318" t="str">
        <f t="shared" si="5"/>
        <v>2</v>
      </c>
      <c r="R318">
        <v>3</v>
      </c>
      <c r="X318" t="s">
        <v>286</v>
      </c>
      <c r="Y318" t="s">
        <v>259</v>
      </c>
      <c r="BG318">
        <v>3</v>
      </c>
      <c r="BH318">
        <v>1819</v>
      </c>
      <c r="BI318">
        <f>($BH$367-$BH$364)/200</f>
        <v>6.5000000000000002E-2</v>
      </c>
    </row>
    <row r="319" spans="1:61" x14ac:dyDescent="0.25">
      <c r="A319">
        <v>318</v>
      </c>
      <c r="P319">
        <v>0</v>
      </c>
      <c r="Q319" t="str">
        <f t="shared" si="5"/>
        <v/>
      </c>
      <c r="R319">
        <v>4</v>
      </c>
      <c r="X319" t="s">
        <v>286</v>
      </c>
      <c r="Y319" t="s">
        <v>260</v>
      </c>
      <c r="BG319">
        <v>4</v>
      </c>
      <c r="BH319">
        <v>1830</v>
      </c>
      <c r="BI319">
        <f>($BH$368-$BH$365)/200</f>
        <v>0.1</v>
      </c>
    </row>
    <row r="320" spans="1:61" x14ac:dyDescent="0.25">
      <c r="A320">
        <v>319</v>
      </c>
      <c r="P320">
        <v>0</v>
      </c>
      <c r="Q320" t="str">
        <f t="shared" si="5"/>
        <v/>
      </c>
      <c r="R320">
        <v>1</v>
      </c>
      <c r="X320" t="s">
        <v>286</v>
      </c>
      <c r="Y320" t="s">
        <v>261</v>
      </c>
      <c r="BG320">
        <v>1</v>
      </c>
      <c r="BH320">
        <v>1833</v>
      </c>
      <c r="BI320">
        <f>($BH$369-$BH$366)/200</f>
        <v>0.09</v>
      </c>
    </row>
    <row r="321" spans="1:61" x14ac:dyDescent="0.25">
      <c r="A321">
        <v>320</v>
      </c>
      <c r="P321">
        <v>0</v>
      </c>
      <c r="Q321" t="str">
        <f t="shared" si="5"/>
        <v/>
      </c>
      <c r="R321">
        <v>2</v>
      </c>
      <c r="X321" t="s">
        <v>286</v>
      </c>
      <c r="Y321" t="s">
        <v>262</v>
      </c>
      <c r="AB321" t="s">
        <v>289</v>
      </c>
      <c r="AC321" t="str">
        <f>CONCATENATE($R321,$R322,$R323,$R324)</f>
        <v>2341</v>
      </c>
      <c r="BG321">
        <v>2</v>
      </c>
      <c r="BH321">
        <v>1840</v>
      </c>
      <c r="BI321">
        <f>($BH$370-$BH$367)/200</f>
        <v>7.4999999999999997E-2</v>
      </c>
    </row>
    <row r="322" spans="1:61" x14ac:dyDescent="0.25">
      <c r="A322">
        <v>321</v>
      </c>
      <c r="B322">
        <v>81.036547000000013</v>
      </c>
      <c r="C322" s="2">
        <v>1</v>
      </c>
      <c r="H322">
        <v>72.764898000000002</v>
      </c>
      <c r="I322" s="3">
        <v>4</v>
      </c>
      <c r="P322">
        <v>2</v>
      </c>
      <c r="Q322" t="str">
        <f t="shared" ref="Q322:Q385" si="6">CONCATENATE(C322,E322,G322,I322)</f>
        <v>14</v>
      </c>
      <c r="R322">
        <v>3</v>
      </c>
      <c r="X322" t="s">
        <v>286</v>
      </c>
      <c r="Y322" t="s">
        <v>259</v>
      </c>
      <c r="BG322">
        <v>3</v>
      </c>
      <c r="BH322">
        <v>1844</v>
      </c>
      <c r="BI322">
        <f>($BH$371-$BH$368)/200</f>
        <v>9.5000000000000001E-2</v>
      </c>
    </row>
    <row r="323" spans="1:61" x14ac:dyDescent="0.25">
      <c r="A323">
        <v>322</v>
      </c>
      <c r="B323">
        <v>81.052991000000006</v>
      </c>
      <c r="C323" s="2">
        <v>1</v>
      </c>
      <c r="H323">
        <v>72.756083000000004</v>
      </c>
      <c r="I323" s="3">
        <v>4</v>
      </c>
      <c r="P323">
        <v>2</v>
      </c>
      <c r="Q323" t="str">
        <f t="shared" si="6"/>
        <v>14</v>
      </c>
      <c r="R323">
        <v>4</v>
      </c>
      <c r="X323" t="s">
        <v>286</v>
      </c>
      <c r="Y323" t="s">
        <v>260</v>
      </c>
      <c r="BG323">
        <v>4</v>
      </c>
      <c r="BH323">
        <v>1847</v>
      </c>
      <c r="BI323">
        <f>($BH$372-$BH$369)/200</f>
        <v>0.09</v>
      </c>
    </row>
    <row r="324" spans="1:61" x14ac:dyDescent="0.25">
      <c r="A324">
        <v>323</v>
      </c>
      <c r="B324">
        <v>81.063299000000001</v>
      </c>
      <c r="C324" s="2">
        <v>1</v>
      </c>
      <c r="H324">
        <v>72.680361000000005</v>
      </c>
      <c r="I324" s="3">
        <v>4</v>
      </c>
      <c r="P324">
        <v>2</v>
      </c>
      <c r="Q324" t="str">
        <f t="shared" si="6"/>
        <v>14</v>
      </c>
      <c r="R324">
        <v>1</v>
      </c>
      <c r="X324" t="s">
        <v>288</v>
      </c>
      <c r="Y324" t="s">
        <v>280</v>
      </c>
      <c r="BG324">
        <v>1</v>
      </c>
      <c r="BH324">
        <v>1860</v>
      </c>
      <c r="BI324">
        <f>($BH$373-$BH$370)/200</f>
        <v>0.115</v>
      </c>
    </row>
    <row r="325" spans="1:61" x14ac:dyDescent="0.25">
      <c r="A325">
        <v>324</v>
      </c>
      <c r="B325">
        <v>81.066702000000006</v>
      </c>
      <c r="C325" s="2">
        <v>1</v>
      </c>
      <c r="H325">
        <v>72.651753000000014</v>
      </c>
      <c r="I325" s="3">
        <v>4</v>
      </c>
      <c r="P325">
        <v>2</v>
      </c>
      <c r="Q325" t="str">
        <f t="shared" si="6"/>
        <v>14</v>
      </c>
      <c r="R325">
        <v>2</v>
      </c>
      <c r="X325" t="s">
        <v>290</v>
      </c>
      <c r="Y325" t="s">
        <v>276</v>
      </c>
      <c r="AB325" t="s">
        <v>291</v>
      </c>
      <c r="AC325" t="str">
        <f>CONCATENATE($R325,$R326,$R327,$R328)</f>
        <v>2431</v>
      </c>
      <c r="BG325">
        <v>2</v>
      </c>
      <c r="BH325">
        <v>1862</v>
      </c>
      <c r="BI325">
        <f>($BH$374-$BH$371)/200</f>
        <v>5.5E-2</v>
      </c>
    </row>
    <row r="326" spans="1:61" x14ac:dyDescent="0.25">
      <c r="A326">
        <v>325</v>
      </c>
      <c r="B326">
        <v>81.045671000000013</v>
      </c>
      <c r="C326" s="2">
        <v>1</v>
      </c>
      <c r="H326">
        <v>72.616547000000011</v>
      </c>
      <c r="I326" s="3">
        <v>4</v>
      </c>
      <c r="P326">
        <v>2</v>
      </c>
      <c r="Q326" t="str">
        <f t="shared" si="6"/>
        <v>14</v>
      </c>
      <c r="R326">
        <v>4</v>
      </c>
      <c r="X326" t="s">
        <v>290</v>
      </c>
      <c r="Y326" t="s">
        <v>277</v>
      </c>
      <c r="BG326">
        <v>4</v>
      </c>
      <c r="BH326">
        <v>1868</v>
      </c>
      <c r="BI326">
        <f>($BH$375-$BH$372)/200</f>
        <v>0.11</v>
      </c>
    </row>
    <row r="327" spans="1:61" x14ac:dyDescent="0.25">
      <c r="A327">
        <v>326</v>
      </c>
      <c r="B327">
        <v>80.991702000000004</v>
      </c>
      <c r="C327" s="2">
        <v>1</v>
      </c>
      <c r="H327">
        <v>72.637011000000001</v>
      </c>
      <c r="I327" s="3">
        <v>4</v>
      </c>
      <c r="P327">
        <v>2</v>
      </c>
      <c r="Q327" t="str">
        <f t="shared" si="6"/>
        <v>14</v>
      </c>
      <c r="R327">
        <v>3</v>
      </c>
      <c r="X327" t="s">
        <v>290</v>
      </c>
      <c r="Y327" t="s">
        <v>274</v>
      </c>
      <c r="BG327">
        <v>3</v>
      </c>
      <c r="BH327">
        <v>1869</v>
      </c>
      <c r="BI327">
        <f>($BH$376-$BH$373)/200</f>
        <v>0.09</v>
      </c>
    </row>
    <row r="328" spans="1:61" x14ac:dyDescent="0.25">
      <c r="A328">
        <v>327</v>
      </c>
      <c r="B328">
        <v>80.979589000000004</v>
      </c>
      <c r="C328" s="2">
        <v>1</v>
      </c>
      <c r="H328">
        <v>72.634898000000007</v>
      </c>
      <c r="I328" s="3">
        <v>4</v>
      </c>
      <c r="P328">
        <v>2</v>
      </c>
      <c r="Q328" t="str">
        <f t="shared" si="6"/>
        <v>14</v>
      </c>
      <c r="R328">
        <v>1</v>
      </c>
      <c r="X328" t="s">
        <v>290</v>
      </c>
      <c r="Y328" t="s">
        <v>275</v>
      </c>
      <c r="BG328">
        <v>1</v>
      </c>
      <c r="BH328">
        <v>1880</v>
      </c>
      <c r="BI328">
        <f>($BH$377-$BH$374)/200</f>
        <v>0.12</v>
      </c>
    </row>
    <row r="329" spans="1:61" x14ac:dyDescent="0.25">
      <c r="A329">
        <v>328</v>
      </c>
      <c r="B329">
        <v>81.008043000000001</v>
      </c>
      <c r="C329" s="2">
        <v>1</v>
      </c>
      <c r="H329">
        <v>72.615774000000002</v>
      </c>
      <c r="I329" s="3">
        <v>4</v>
      </c>
      <c r="P329">
        <v>2</v>
      </c>
      <c r="Q329" t="str">
        <f t="shared" si="6"/>
        <v>14</v>
      </c>
      <c r="R329">
        <v>2</v>
      </c>
      <c r="X329" t="s">
        <v>290</v>
      </c>
      <c r="Y329" t="s">
        <v>276</v>
      </c>
      <c r="BG329">
        <v>2</v>
      </c>
      <c r="BH329">
        <v>1881</v>
      </c>
      <c r="BI329">
        <f>($BH$378-$BH$375)/200</f>
        <v>0.05</v>
      </c>
    </row>
    <row r="330" spans="1:61" x14ac:dyDescent="0.25">
      <c r="A330">
        <v>329</v>
      </c>
      <c r="B330">
        <v>81.035568000000012</v>
      </c>
      <c r="C330" s="2">
        <v>1</v>
      </c>
      <c r="H330">
        <v>72.764898000000002</v>
      </c>
      <c r="I330" s="3">
        <v>4</v>
      </c>
      <c r="P330">
        <v>2</v>
      </c>
      <c r="Q330" t="str">
        <f t="shared" si="6"/>
        <v>14</v>
      </c>
      <c r="R330">
        <v>3</v>
      </c>
      <c r="X330" t="s">
        <v>290</v>
      </c>
      <c r="Y330" t="s">
        <v>277</v>
      </c>
      <c r="AB330" t="s">
        <v>290</v>
      </c>
      <c r="AC330" t="str">
        <f>CONCATENATE($R330,$R331,$R332,$R333)</f>
        <v>3421</v>
      </c>
      <c r="BG330">
        <v>3</v>
      </c>
      <c r="BH330">
        <v>1890</v>
      </c>
      <c r="BI330">
        <f>($BH$379-$BH$376)/200</f>
        <v>0.09</v>
      </c>
    </row>
    <row r="331" spans="1:61" x14ac:dyDescent="0.25">
      <c r="A331">
        <v>330</v>
      </c>
      <c r="B331">
        <v>81.036547000000013</v>
      </c>
      <c r="C331" s="2">
        <v>1</v>
      </c>
      <c r="H331">
        <v>72.764898000000002</v>
      </c>
      <c r="I331" s="3">
        <v>4</v>
      </c>
      <c r="P331">
        <v>2</v>
      </c>
      <c r="Q331" t="str">
        <f t="shared" si="6"/>
        <v>14</v>
      </c>
      <c r="R331">
        <v>4</v>
      </c>
      <c r="X331" t="s">
        <v>290</v>
      </c>
      <c r="Y331" t="s">
        <v>274</v>
      </c>
      <c r="BG331">
        <v>4</v>
      </c>
      <c r="BH331">
        <v>1890</v>
      </c>
      <c r="BI331">
        <f>($BH$380-$BH$377)/200</f>
        <v>0.08</v>
      </c>
    </row>
    <row r="332" spans="1:61" x14ac:dyDescent="0.25">
      <c r="A332">
        <v>331</v>
      </c>
      <c r="B332">
        <v>81.036547000000013</v>
      </c>
      <c r="C332" s="2">
        <v>1</v>
      </c>
      <c r="H332">
        <v>72.764898000000002</v>
      </c>
      <c r="I332" s="3">
        <v>4</v>
      </c>
      <c r="P332">
        <v>2</v>
      </c>
      <c r="Q332" t="str">
        <f t="shared" si="6"/>
        <v>14</v>
      </c>
      <c r="R332">
        <v>2</v>
      </c>
      <c r="X332" t="s">
        <v>290</v>
      </c>
      <c r="Y332" t="s">
        <v>275</v>
      </c>
      <c r="BG332">
        <v>2</v>
      </c>
      <c r="BH332">
        <v>1901</v>
      </c>
      <c r="BI332">
        <f>($BH$381-$BH$378)/200</f>
        <v>0.11</v>
      </c>
    </row>
    <row r="333" spans="1:61" x14ac:dyDescent="0.25">
      <c r="A333">
        <v>332</v>
      </c>
      <c r="H333">
        <v>72.764898000000002</v>
      </c>
      <c r="I333" s="3">
        <v>4</v>
      </c>
      <c r="P333">
        <v>1</v>
      </c>
      <c r="Q333" t="str">
        <f t="shared" si="6"/>
        <v>4</v>
      </c>
      <c r="R333">
        <v>1</v>
      </c>
      <c r="X333" t="s">
        <v>290</v>
      </c>
      <c r="Y333" t="s">
        <v>276</v>
      </c>
      <c r="BG333">
        <v>1</v>
      </c>
      <c r="BH333">
        <v>1904</v>
      </c>
      <c r="BI333">
        <f>($BH$382-$BH$379)/200</f>
        <v>5.5E-2</v>
      </c>
    </row>
    <row r="334" spans="1:61" x14ac:dyDescent="0.25">
      <c r="A334">
        <v>333</v>
      </c>
      <c r="D334">
        <v>90.283918999999997</v>
      </c>
      <c r="E334" s="5">
        <v>2</v>
      </c>
      <c r="P334">
        <v>1</v>
      </c>
      <c r="Q334" t="str">
        <f t="shared" si="6"/>
        <v>2</v>
      </c>
      <c r="R334">
        <v>3</v>
      </c>
      <c r="X334" t="s">
        <v>290</v>
      </c>
      <c r="Y334" t="s">
        <v>277</v>
      </c>
      <c r="AB334" t="s">
        <v>290</v>
      </c>
      <c r="AC334" t="str">
        <f>CONCATENATE($R334,$R335,$R336,$R337)</f>
        <v>3421</v>
      </c>
      <c r="BG334">
        <v>3</v>
      </c>
      <c r="BH334">
        <v>1911</v>
      </c>
      <c r="BI334">
        <f>($BH$383-$BH$380)/200</f>
        <v>0.08</v>
      </c>
    </row>
    <row r="335" spans="1:61" x14ac:dyDescent="0.25">
      <c r="A335">
        <v>334</v>
      </c>
      <c r="D335">
        <v>90.315260000000009</v>
      </c>
      <c r="E335" s="5">
        <v>2</v>
      </c>
      <c r="F335">
        <v>80.888352000000012</v>
      </c>
      <c r="G335" s="4">
        <v>3</v>
      </c>
      <c r="P335">
        <v>2</v>
      </c>
      <c r="Q335" t="str">
        <f t="shared" si="6"/>
        <v>23</v>
      </c>
      <c r="R335">
        <v>4</v>
      </c>
      <c r="X335" t="s">
        <v>290</v>
      </c>
      <c r="Y335" t="s">
        <v>274</v>
      </c>
      <c r="BG335">
        <v>4</v>
      </c>
      <c r="BH335">
        <v>1911</v>
      </c>
      <c r="BI335">
        <f>($BH$384-$BH$381)/200</f>
        <v>7.0000000000000007E-2</v>
      </c>
    </row>
    <row r="336" spans="1:61" x14ac:dyDescent="0.25">
      <c r="A336">
        <v>335</v>
      </c>
      <c r="D336">
        <v>90.279692000000011</v>
      </c>
      <c r="E336" s="5">
        <v>2</v>
      </c>
      <c r="F336">
        <v>80.861599000000012</v>
      </c>
      <c r="G336" s="4">
        <v>3</v>
      </c>
      <c r="P336">
        <v>2</v>
      </c>
      <c r="Q336" t="str">
        <f t="shared" si="6"/>
        <v>23</v>
      </c>
      <c r="R336">
        <v>2</v>
      </c>
      <c r="X336" t="s">
        <v>290</v>
      </c>
      <c r="Y336" t="s">
        <v>275</v>
      </c>
      <c r="BG336">
        <v>2</v>
      </c>
      <c r="BH336">
        <v>1925</v>
      </c>
      <c r="BI336">
        <f>($BH$385-$BH$382)/200</f>
        <v>0.105</v>
      </c>
    </row>
    <row r="337" spans="1:61" x14ac:dyDescent="0.25">
      <c r="A337">
        <v>336</v>
      </c>
      <c r="D337">
        <v>90.305569000000006</v>
      </c>
      <c r="E337" s="5">
        <v>2</v>
      </c>
      <c r="F337">
        <v>80.847424000000004</v>
      </c>
      <c r="G337" s="4">
        <v>3</v>
      </c>
      <c r="P337">
        <v>2</v>
      </c>
      <c r="Q337" t="str">
        <f t="shared" si="6"/>
        <v>23</v>
      </c>
      <c r="R337">
        <v>1</v>
      </c>
      <c r="X337" t="s">
        <v>290</v>
      </c>
      <c r="Y337" t="s">
        <v>276</v>
      </c>
      <c r="BG337">
        <v>1</v>
      </c>
      <c r="BH337">
        <v>1928</v>
      </c>
      <c r="BI337">
        <f>($BH$386-$BH$383)/200</f>
        <v>0.06</v>
      </c>
    </row>
    <row r="338" spans="1:61" x14ac:dyDescent="0.25">
      <c r="A338">
        <v>337</v>
      </c>
      <c r="D338">
        <v>90.317011000000008</v>
      </c>
      <c r="E338" s="5">
        <v>2</v>
      </c>
      <c r="F338">
        <v>80.844897000000003</v>
      </c>
      <c r="G338" s="4">
        <v>3</v>
      </c>
      <c r="P338">
        <v>2</v>
      </c>
      <c r="Q338" t="str">
        <f t="shared" si="6"/>
        <v>23</v>
      </c>
      <c r="R338">
        <v>3</v>
      </c>
      <c r="X338" t="s">
        <v>290</v>
      </c>
      <c r="Y338" t="s">
        <v>277</v>
      </c>
      <c r="AB338" t="s">
        <v>290</v>
      </c>
      <c r="AC338" t="str">
        <f>CONCATENATE($R338,$R339,$R340,$R341)</f>
        <v>3421</v>
      </c>
      <c r="BG338">
        <v>3</v>
      </c>
      <c r="BH338">
        <v>1935</v>
      </c>
      <c r="BI338">
        <f>($BH$387-$BH$384)/200</f>
        <v>0.1</v>
      </c>
    </row>
    <row r="339" spans="1:61" x14ac:dyDescent="0.25">
      <c r="A339">
        <v>338</v>
      </c>
      <c r="D339">
        <v>90.244743999999997</v>
      </c>
      <c r="E339" s="5">
        <v>2</v>
      </c>
      <c r="F339">
        <v>80.757063000000002</v>
      </c>
      <c r="G339" s="4">
        <v>3</v>
      </c>
      <c r="P339">
        <v>2</v>
      </c>
      <c r="Q339" t="str">
        <f t="shared" si="6"/>
        <v>23</v>
      </c>
      <c r="R339">
        <v>4</v>
      </c>
      <c r="X339" t="s">
        <v>290</v>
      </c>
      <c r="Y339" t="s">
        <v>274</v>
      </c>
      <c r="BG339">
        <v>4</v>
      </c>
      <c r="BH339">
        <v>1936</v>
      </c>
      <c r="BI339">
        <f>($BH$388-$BH$385)/200</f>
        <v>8.5000000000000006E-2</v>
      </c>
    </row>
    <row r="340" spans="1:61" x14ac:dyDescent="0.25">
      <c r="A340">
        <v>339</v>
      </c>
      <c r="D340">
        <v>90.260514999999998</v>
      </c>
      <c r="E340" s="5">
        <v>2</v>
      </c>
      <c r="F340">
        <v>80.765981000000011</v>
      </c>
      <c r="G340" s="4">
        <v>3</v>
      </c>
      <c r="P340">
        <v>2</v>
      </c>
      <c r="Q340" t="str">
        <f t="shared" si="6"/>
        <v>23</v>
      </c>
      <c r="R340">
        <v>2</v>
      </c>
      <c r="X340" t="s">
        <v>290</v>
      </c>
      <c r="Y340" t="s">
        <v>275</v>
      </c>
      <c r="BG340">
        <v>2</v>
      </c>
      <c r="BH340">
        <v>1945</v>
      </c>
      <c r="BI340">
        <f>($BH$389-$BH$386)/200</f>
        <v>0.125</v>
      </c>
    </row>
    <row r="341" spans="1:61" x14ac:dyDescent="0.25">
      <c r="A341">
        <v>340</v>
      </c>
      <c r="D341">
        <v>90.294485000000009</v>
      </c>
      <c r="E341" s="5">
        <v>2</v>
      </c>
      <c r="F341">
        <v>80.751341000000011</v>
      </c>
      <c r="G341" s="4">
        <v>3</v>
      </c>
      <c r="P341">
        <v>2</v>
      </c>
      <c r="Q341" t="str">
        <f t="shared" si="6"/>
        <v>23</v>
      </c>
      <c r="R341">
        <v>1</v>
      </c>
      <c r="X341" t="s">
        <v>290</v>
      </c>
      <c r="Y341" t="s">
        <v>276</v>
      </c>
      <c r="BG341">
        <v>1</v>
      </c>
      <c r="BH341">
        <v>1950</v>
      </c>
      <c r="BI341">
        <f>($BH$390-$BH$387)/200</f>
        <v>0.06</v>
      </c>
    </row>
    <row r="342" spans="1:61" x14ac:dyDescent="0.25">
      <c r="A342">
        <v>341</v>
      </c>
      <c r="D342">
        <v>90.275826000000009</v>
      </c>
      <c r="E342" s="5">
        <v>2</v>
      </c>
      <c r="F342">
        <v>80.767372000000009</v>
      </c>
      <c r="G342" s="4">
        <v>3</v>
      </c>
      <c r="P342">
        <v>2</v>
      </c>
      <c r="Q342" t="str">
        <f t="shared" si="6"/>
        <v>23</v>
      </c>
      <c r="R342">
        <v>3</v>
      </c>
      <c r="X342" t="s">
        <v>290</v>
      </c>
      <c r="Y342" t="s">
        <v>277</v>
      </c>
      <c r="AB342" t="s">
        <v>290</v>
      </c>
      <c r="AC342" t="str">
        <f>CONCATENATE($R342,$R343,$R344,$R345)</f>
        <v>3421</v>
      </c>
      <c r="BG342">
        <v>3</v>
      </c>
      <c r="BH342">
        <v>1958</v>
      </c>
      <c r="BI342">
        <f>($BH$391-$BH$388)/200</f>
        <v>0.09</v>
      </c>
    </row>
    <row r="343" spans="1:61" x14ac:dyDescent="0.25">
      <c r="A343">
        <v>342</v>
      </c>
      <c r="D343">
        <v>90.24546500000001</v>
      </c>
      <c r="E343" s="5">
        <v>2</v>
      </c>
      <c r="F343">
        <v>80.888352000000012</v>
      </c>
      <c r="G343" s="4">
        <v>3</v>
      </c>
      <c r="P343">
        <v>2</v>
      </c>
      <c r="Q343" t="str">
        <f t="shared" si="6"/>
        <v>23</v>
      </c>
      <c r="R343">
        <v>4</v>
      </c>
      <c r="X343" t="s">
        <v>290</v>
      </c>
      <c r="Y343" t="s">
        <v>274</v>
      </c>
      <c r="BG343">
        <v>4</v>
      </c>
      <c r="BH343">
        <v>1958</v>
      </c>
      <c r="BI343">
        <f>($BH$392-$BH$389)/200</f>
        <v>0.08</v>
      </c>
    </row>
    <row r="344" spans="1:61" x14ac:dyDescent="0.25">
      <c r="A344">
        <v>343</v>
      </c>
      <c r="D344">
        <v>90.283918999999997</v>
      </c>
      <c r="E344" s="5">
        <v>2</v>
      </c>
      <c r="F344">
        <v>80.888352000000012</v>
      </c>
      <c r="G344" s="4">
        <v>3</v>
      </c>
      <c r="P344">
        <v>2</v>
      </c>
      <c r="Q344" t="str">
        <f t="shared" si="6"/>
        <v>23</v>
      </c>
      <c r="R344">
        <v>2</v>
      </c>
      <c r="X344" t="s">
        <v>288</v>
      </c>
      <c r="Y344" t="s">
        <v>278</v>
      </c>
      <c r="BG344">
        <v>2</v>
      </c>
      <c r="BH344">
        <v>1969</v>
      </c>
      <c r="BI344">
        <f>($BH$393-$BH$390)/200</f>
        <v>0.125</v>
      </c>
    </row>
    <row r="345" spans="1:61" x14ac:dyDescent="0.25">
      <c r="A345">
        <v>344</v>
      </c>
      <c r="D345">
        <v>90.283918999999997</v>
      </c>
      <c r="E345" s="5">
        <v>2</v>
      </c>
      <c r="F345">
        <v>80.888352000000012</v>
      </c>
      <c r="G345" s="4">
        <v>3</v>
      </c>
      <c r="P345">
        <v>2</v>
      </c>
      <c r="Q345" t="str">
        <f t="shared" si="6"/>
        <v>23</v>
      </c>
      <c r="R345">
        <v>1</v>
      </c>
      <c r="X345" t="s">
        <v>286</v>
      </c>
      <c r="Y345" t="s">
        <v>262</v>
      </c>
      <c r="BG345">
        <v>1</v>
      </c>
      <c r="BH345">
        <v>1975</v>
      </c>
      <c r="BI345">
        <f>($BH$394-$BH$391)/200</f>
        <v>0.08</v>
      </c>
    </row>
    <row r="346" spans="1:61" x14ac:dyDescent="0.25">
      <c r="A346">
        <v>345</v>
      </c>
      <c r="P346">
        <v>0</v>
      </c>
      <c r="Q346" t="str">
        <f t="shared" si="6"/>
        <v/>
      </c>
      <c r="R346">
        <v>3</v>
      </c>
      <c r="X346" t="s">
        <v>290</v>
      </c>
      <c r="Y346" t="s">
        <v>276</v>
      </c>
      <c r="AB346" t="s">
        <v>290</v>
      </c>
      <c r="AC346" t="str">
        <f>CONCATENATE($R346,$R347,$R348,$R349)</f>
        <v>3421</v>
      </c>
      <c r="BG346">
        <v>3</v>
      </c>
      <c r="BH346">
        <v>1983</v>
      </c>
      <c r="BI346">
        <f>($BH$400-$BH$397)/200</f>
        <v>5.5E-2</v>
      </c>
    </row>
    <row r="347" spans="1:61" x14ac:dyDescent="0.25">
      <c r="A347">
        <v>346</v>
      </c>
      <c r="P347">
        <v>0</v>
      </c>
      <c r="Q347" t="str">
        <f t="shared" si="6"/>
        <v/>
      </c>
      <c r="R347">
        <v>4</v>
      </c>
      <c r="X347" t="s">
        <v>290</v>
      </c>
      <c r="Y347" t="s">
        <v>277</v>
      </c>
      <c r="BG347">
        <v>4</v>
      </c>
      <c r="BH347">
        <v>1983</v>
      </c>
      <c r="BI347">
        <f>($BH$401-$BH$398)/200</f>
        <v>9.5000000000000001E-2</v>
      </c>
    </row>
    <row r="348" spans="1:61" x14ac:dyDescent="0.25">
      <c r="A348">
        <v>347</v>
      </c>
      <c r="P348">
        <v>0</v>
      </c>
      <c r="Q348" t="str">
        <f t="shared" si="6"/>
        <v/>
      </c>
      <c r="R348">
        <v>2</v>
      </c>
      <c r="X348" t="s">
        <v>290</v>
      </c>
      <c r="Y348" t="s">
        <v>274</v>
      </c>
      <c r="BG348">
        <v>2</v>
      </c>
      <c r="BH348">
        <v>1990</v>
      </c>
      <c r="BI348">
        <f>($BH$402-$BH$399)/200</f>
        <v>0.09</v>
      </c>
    </row>
    <row r="349" spans="1:61" x14ac:dyDescent="0.25">
      <c r="A349">
        <v>348</v>
      </c>
      <c r="H349">
        <v>91.167887000000007</v>
      </c>
      <c r="I349" s="3">
        <v>4</v>
      </c>
      <c r="P349">
        <v>1</v>
      </c>
      <c r="Q349" t="str">
        <f t="shared" si="6"/>
        <v>4</v>
      </c>
      <c r="R349">
        <v>1</v>
      </c>
      <c r="X349" t="s">
        <v>290</v>
      </c>
      <c r="Y349" t="s">
        <v>275</v>
      </c>
      <c r="BG349">
        <v>1</v>
      </c>
      <c r="BH349">
        <v>1995</v>
      </c>
      <c r="BI349">
        <f>($BH$403-$BH$400)/200</f>
        <v>0.11</v>
      </c>
    </row>
    <row r="350" spans="1:61" x14ac:dyDescent="0.25">
      <c r="A350">
        <v>349</v>
      </c>
      <c r="B350">
        <v>103.77268000000001</v>
      </c>
      <c r="C350" s="2">
        <v>1</v>
      </c>
      <c r="H350">
        <v>91.170002000000011</v>
      </c>
      <c r="I350" s="3">
        <v>4</v>
      </c>
      <c r="P350">
        <v>2</v>
      </c>
      <c r="Q350" t="str">
        <f t="shared" si="6"/>
        <v>14</v>
      </c>
      <c r="R350">
        <v>4</v>
      </c>
      <c r="X350" t="s">
        <v>290</v>
      </c>
      <c r="Y350" t="s">
        <v>276</v>
      </c>
      <c r="AB350" t="s">
        <v>286</v>
      </c>
      <c r="AC350" t="str">
        <f>CONCATENATE($R350,$R351,$R352,$R353)</f>
        <v>4321</v>
      </c>
      <c r="BG350">
        <v>4</v>
      </c>
      <c r="BH350">
        <v>2006</v>
      </c>
      <c r="BI350">
        <f>($BH$404-$BH$401)/200</f>
        <v>4.4999999999999998E-2</v>
      </c>
    </row>
    <row r="351" spans="1:61" x14ac:dyDescent="0.25">
      <c r="A351">
        <v>350</v>
      </c>
      <c r="B351">
        <v>103.797167</v>
      </c>
      <c r="C351" s="2">
        <v>1</v>
      </c>
      <c r="H351">
        <v>91.207373000000004</v>
      </c>
      <c r="I351" s="3">
        <v>4</v>
      </c>
      <c r="P351">
        <v>2</v>
      </c>
      <c r="Q351" t="str">
        <f t="shared" si="6"/>
        <v>14</v>
      </c>
      <c r="R351">
        <v>3</v>
      </c>
      <c r="X351" t="s">
        <v>290</v>
      </c>
      <c r="Y351" t="s">
        <v>277</v>
      </c>
      <c r="BG351">
        <v>3</v>
      </c>
      <c r="BH351">
        <v>2007</v>
      </c>
      <c r="BI351">
        <f>($BH$405-$BH$402)/200</f>
        <v>0.08</v>
      </c>
    </row>
    <row r="352" spans="1:61" x14ac:dyDescent="0.25">
      <c r="A352">
        <v>351</v>
      </c>
      <c r="B352">
        <v>103.77108200000001</v>
      </c>
      <c r="C352" s="2">
        <v>1</v>
      </c>
      <c r="H352">
        <v>91.174898000000013</v>
      </c>
      <c r="I352" s="3">
        <v>4</v>
      </c>
      <c r="P352">
        <v>2</v>
      </c>
      <c r="Q352" t="str">
        <f t="shared" si="6"/>
        <v>14</v>
      </c>
      <c r="R352">
        <v>2</v>
      </c>
      <c r="X352" t="s">
        <v>290</v>
      </c>
      <c r="Y352" t="s">
        <v>274</v>
      </c>
      <c r="BG352">
        <v>2</v>
      </c>
      <c r="BH352">
        <v>2015</v>
      </c>
      <c r="BI352">
        <f>($BH$406-$BH$403)/200</f>
        <v>0.08</v>
      </c>
    </row>
    <row r="353" spans="1:61" x14ac:dyDescent="0.25">
      <c r="A353">
        <v>352</v>
      </c>
      <c r="B353">
        <v>103.77618600000001</v>
      </c>
      <c r="C353" s="2">
        <v>1</v>
      </c>
      <c r="H353">
        <v>91.147734000000014</v>
      </c>
      <c r="I353" s="3">
        <v>4</v>
      </c>
      <c r="P353">
        <v>2</v>
      </c>
      <c r="Q353" t="str">
        <f t="shared" si="6"/>
        <v>14</v>
      </c>
      <c r="R353">
        <v>1</v>
      </c>
      <c r="X353" t="s">
        <v>288</v>
      </c>
      <c r="Y353" t="s">
        <v>278</v>
      </c>
      <c r="BG353">
        <v>1</v>
      </c>
      <c r="BH353">
        <v>2023</v>
      </c>
      <c r="BI353">
        <f>($BH$407-$BH$404)/200</f>
        <v>0.11</v>
      </c>
    </row>
    <row r="354" spans="1:61" x14ac:dyDescent="0.25">
      <c r="A354">
        <v>353</v>
      </c>
      <c r="B354">
        <v>103.767115</v>
      </c>
      <c r="C354" s="2">
        <v>1</v>
      </c>
      <c r="H354">
        <v>91.081083000000007</v>
      </c>
      <c r="I354" s="3">
        <v>4</v>
      </c>
      <c r="P354">
        <v>2</v>
      </c>
      <c r="Q354" t="str">
        <f t="shared" si="6"/>
        <v>14</v>
      </c>
      <c r="R354">
        <v>4</v>
      </c>
      <c r="X354" t="s">
        <v>286</v>
      </c>
      <c r="Y354" t="s">
        <v>262</v>
      </c>
      <c r="BG354">
        <v>4</v>
      </c>
      <c r="BH354">
        <v>2031</v>
      </c>
      <c r="BI354">
        <f>($BH$408-$BH$405)/200</f>
        <v>0.06</v>
      </c>
    </row>
    <row r="355" spans="1:61" x14ac:dyDescent="0.25">
      <c r="A355">
        <v>354</v>
      </c>
      <c r="B355">
        <v>103.77200900000001</v>
      </c>
      <c r="C355" s="2">
        <v>1</v>
      </c>
      <c r="H355">
        <v>91.099949000000009</v>
      </c>
      <c r="I355" s="3">
        <v>4</v>
      </c>
      <c r="P355">
        <v>2</v>
      </c>
      <c r="Q355" t="str">
        <f t="shared" si="6"/>
        <v>14</v>
      </c>
      <c r="R355">
        <v>3</v>
      </c>
      <c r="X355" t="s">
        <v>286</v>
      </c>
      <c r="Y355" t="s">
        <v>259</v>
      </c>
      <c r="BG355">
        <v>3</v>
      </c>
      <c r="BH355">
        <v>2033</v>
      </c>
      <c r="BI355">
        <f>($BH$409-$BH$406)/200</f>
        <v>0.08</v>
      </c>
    </row>
    <row r="356" spans="1:61" x14ac:dyDescent="0.25">
      <c r="A356">
        <v>355</v>
      </c>
      <c r="B356">
        <v>103.78793900000001</v>
      </c>
      <c r="C356" s="2">
        <v>1</v>
      </c>
      <c r="H356">
        <v>91.11201100000001</v>
      </c>
      <c r="I356" s="3">
        <v>4</v>
      </c>
      <c r="P356">
        <v>2</v>
      </c>
      <c r="Q356" t="str">
        <f t="shared" si="6"/>
        <v>14</v>
      </c>
      <c r="R356" t="s">
        <v>22</v>
      </c>
      <c r="X356" t="s">
        <v>286</v>
      </c>
      <c r="Y356" t="s">
        <v>260</v>
      </c>
      <c r="BG356" t="s">
        <v>22</v>
      </c>
      <c r="BH356">
        <v>2034</v>
      </c>
      <c r="BI356">
        <f>($BH$410-$BH$407)/200</f>
        <v>7.4999999999999997E-2</v>
      </c>
    </row>
    <row r="357" spans="1:61" x14ac:dyDescent="0.25">
      <c r="A357">
        <v>356</v>
      </c>
      <c r="B357">
        <v>103.76788900000001</v>
      </c>
      <c r="C357" s="2">
        <v>1</v>
      </c>
      <c r="H357">
        <v>91.136187000000007</v>
      </c>
      <c r="I357" s="3">
        <v>4</v>
      </c>
      <c r="P357">
        <v>2</v>
      </c>
      <c r="Q357" t="str">
        <f t="shared" si="6"/>
        <v>14</v>
      </c>
      <c r="R357" t="s">
        <v>22</v>
      </c>
      <c r="X357" t="s">
        <v>288</v>
      </c>
      <c r="Y357" t="s">
        <v>280</v>
      </c>
      <c r="BG357" t="s">
        <v>22</v>
      </c>
      <c r="BH357">
        <v>2036</v>
      </c>
      <c r="BI357">
        <f>($BH$411-$BH$408)/200</f>
        <v>0.115</v>
      </c>
    </row>
    <row r="358" spans="1:61" x14ac:dyDescent="0.25">
      <c r="A358">
        <v>357</v>
      </c>
      <c r="B358">
        <v>103.762991</v>
      </c>
      <c r="C358" s="2">
        <v>1</v>
      </c>
      <c r="H358">
        <v>91.167887000000007</v>
      </c>
      <c r="I358" s="3">
        <v>4</v>
      </c>
      <c r="P358">
        <v>2</v>
      </c>
      <c r="Q358" t="str">
        <f t="shared" si="6"/>
        <v>14</v>
      </c>
      <c r="R358">
        <v>3</v>
      </c>
      <c r="X358" t="s">
        <v>290</v>
      </c>
      <c r="Y358" t="s">
        <v>276</v>
      </c>
      <c r="AB358" t="s">
        <v>286</v>
      </c>
      <c r="AC358" t="str">
        <f>CONCATENATE($R358,$R359,$R360,$R361)</f>
        <v>3214</v>
      </c>
      <c r="BG358">
        <v>3</v>
      </c>
      <c r="BH358">
        <v>2037</v>
      </c>
      <c r="BI358">
        <f>($BH$412-$BH$409)/200</f>
        <v>7.0000000000000007E-2</v>
      </c>
    </row>
    <row r="359" spans="1:61" x14ac:dyDescent="0.25">
      <c r="A359">
        <v>358</v>
      </c>
      <c r="B359">
        <v>103.72953600000001</v>
      </c>
      <c r="C359" s="2">
        <v>1</v>
      </c>
      <c r="P359">
        <v>1</v>
      </c>
      <c r="Q359" t="str">
        <f t="shared" si="6"/>
        <v>1</v>
      </c>
      <c r="R359">
        <v>2</v>
      </c>
      <c r="X359" t="s">
        <v>290</v>
      </c>
      <c r="Y359" t="s">
        <v>277</v>
      </c>
      <c r="BG359">
        <v>2</v>
      </c>
      <c r="BH359">
        <v>2038</v>
      </c>
      <c r="BI359">
        <f>($BH$413-$BH$410)/200</f>
        <v>0.11</v>
      </c>
    </row>
    <row r="360" spans="1:61" x14ac:dyDescent="0.25">
      <c r="A360">
        <v>359</v>
      </c>
      <c r="P360">
        <v>0</v>
      </c>
      <c r="Q360" t="str">
        <f t="shared" si="6"/>
        <v/>
      </c>
      <c r="R360">
        <v>1</v>
      </c>
      <c r="X360" t="s">
        <v>290</v>
      </c>
      <c r="Y360" t="s">
        <v>274</v>
      </c>
      <c r="BG360">
        <v>1</v>
      </c>
      <c r="BH360">
        <v>2054</v>
      </c>
      <c r="BI360">
        <f>($BH$414-$BH$411)/200</f>
        <v>8.5000000000000006E-2</v>
      </c>
    </row>
    <row r="361" spans="1:61" x14ac:dyDescent="0.25">
      <c r="A361">
        <v>360</v>
      </c>
      <c r="P361">
        <v>0</v>
      </c>
      <c r="Q361" t="str">
        <f t="shared" si="6"/>
        <v/>
      </c>
      <c r="R361">
        <v>4</v>
      </c>
      <c r="X361" t="s">
        <v>290</v>
      </c>
      <c r="Y361" t="s">
        <v>275</v>
      </c>
      <c r="BG361">
        <v>4</v>
      </c>
      <c r="BH361">
        <v>2054</v>
      </c>
      <c r="BI361">
        <f>($BH$415-$BH$412)/200</f>
        <v>0.12</v>
      </c>
    </row>
    <row r="362" spans="1:61" x14ac:dyDescent="0.25">
      <c r="A362">
        <v>361</v>
      </c>
      <c r="D362">
        <v>114.92273500000002</v>
      </c>
      <c r="E362" s="5">
        <v>2</v>
      </c>
      <c r="P362">
        <v>1</v>
      </c>
      <c r="Q362" t="str">
        <f t="shared" si="6"/>
        <v>2</v>
      </c>
      <c r="R362">
        <v>3</v>
      </c>
      <c r="X362" t="s">
        <v>290</v>
      </c>
      <c r="Y362" t="s">
        <v>276</v>
      </c>
      <c r="AB362" t="s">
        <v>286</v>
      </c>
      <c r="AC362" t="str">
        <f>CONCATENATE($R362,$R363,$R364,$R365)</f>
        <v>3214</v>
      </c>
      <c r="BG362">
        <v>3</v>
      </c>
      <c r="BH362">
        <v>2068</v>
      </c>
      <c r="BI362">
        <f>($BH$416-$BH$413)/200</f>
        <v>0.06</v>
      </c>
    </row>
    <row r="363" spans="1:61" x14ac:dyDescent="0.25">
      <c r="A363">
        <v>362</v>
      </c>
      <c r="D363">
        <v>114.87376600000002</v>
      </c>
      <c r="E363" s="5">
        <v>2</v>
      </c>
      <c r="P363">
        <v>1</v>
      </c>
      <c r="Q363" t="str">
        <f t="shared" si="6"/>
        <v>2</v>
      </c>
      <c r="R363">
        <v>2</v>
      </c>
      <c r="X363" t="s">
        <v>290</v>
      </c>
      <c r="Y363" t="s">
        <v>277</v>
      </c>
      <c r="BG363">
        <v>2</v>
      </c>
      <c r="BH363">
        <v>2069</v>
      </c>
      <c r="BI363">
        <f>($BH$417-$BH$414)/200</f>
        <v>0.1</v>
      </c>
    </row>
    <row r="364" spans="1:61" x14ac:dyDescent="0.25">
      <c r="A364">
        <v>363</v>
      </c>
      <c r="D364">
        <v>114.85268200000002</v>
      </c>
      <c r="E364" s="5">
        <v>2</v>
      </c>
      <c r="F364">
        <v>104.92922800000001</v>
      </c>
      <c r="G364" s="4">
        <v>3</v>
      </c>
      <c r="P364">
        <v>2</v>
      </c>
      <c r="Q364" t="str">
        <f t="shared" si="6"/>
        <v>23</v>
      </c>
      <c r="R364">
        <v>1</v>
      </c>
      <c r="X364" t="s">
        <v>290</v>
      </c>
      <c r="Y364" t="s">
        <v>274</v>
      </c>
      <c r="BG364">
        <v>1</v>
      </c>
      <c r="BH364">
        <v>2083</v>
      </c>
      <c r="BI364">
        <f>($BH$418-$BH$415)/200</f>
        <v>0.09</v>
      </c>
    </row>
    <row r="365" spans="1:61" x14ac:dyDescent="0.25">
      <c r="A365">
        <v>364</v>
      </c>
      <c r="D365">
        <v>114.86531300000001</v>
      </c>
      <c r="E365" s="5">
        <v>2</v>
      </c>
      <c r="F365">
        <v>104.943712</v>
      </c>
      <c r="G365" s="4">
        <v>3</v>
      </c>
      <c r="P365">
        <v>2</v>
      </c>
      <c r="Q365" t="str">
        <f t="shared" si="6"/>
        <v>23</v>
      </c>
      <c r="R365">
        <v>4</v>
      </c>
      <c r="X365" t="s">
        <v>290</v>
      </c>
      <c r="Y365" t="s">
        <v>275</v>
      </c>
      <c r="BG365">
        <v>4</v>
      </c>
      <c r="BH365">
        <v>2084</v>
      </c>
      <c r="BI365">
        <f>($BH$419-$BH$416)/200</f>
        <v>0.12</v>
      </c>
    </row>
    <row r="366" spans="1:61" x14ac:dyDescent="0.25">
      <c r="A366">
        <v>365</v>
      </c>
      <c r="D366">
        <v>114.90526000000001</v>
      </c>
      <c r="E366" s="5">
        <v>2</v>
      </c>
      <c r="F366">
        <v>104.95711700000001</v>
      </c>
      <c r="G366" s="4">
        <v>3</v>
      </c>
      <c r="P366">
        <v>2</v>
      </c>
      <c r="Q366" t="str">
        <f t="shared" si="6"/>
        <v>23</v>
      </c>
      <c r="R366">
        <v>3</v>
      </c>
      <c r="X366" t="s">
        <v>290</v>
      </c>
      <c r="Y366" t="s">
        <v>276</v>
      </c>
      <c r="AB366" t="s">
        <v>286</v>
      </c>
      <c r="AC366" t="str">
        <f>CONCATENATE($R366,$R367,$R368,$R369)</f>
        <v>3214</v>
      </c>
      <c r="BG366">
        <v>3</v>
      </c>
      <c r="BH366">
        <v>2091</v>
      </c>
      <c r="BI366">
        <f>($BH$420-$BH$417)/200</f>
        <v>0.06</v>
      </c>
    </row>
    <row r="367" spans="1:61" x14ac:dyDescent="0.25">
      <c r="A367">
        <v>366</v>
      </c>
      <c r="D367">
        <v>114.84917700000001</v>
      </c>
      <c r="E367" s="5">
        <v>2</v>
      </c>
      <c r="F367">
        <v>104.991961</v>
      </c>
      <c r="G367" s="4">
        <v>3</v>
      </c>
      <c r="P367">
        <v>2</v>
      </c>
      <c r="Q367" t="str">
        <f t="shared" si="6"/>
        <v>23</v>
      </c>
      <c r="R367">
        <v>2</v>
      </c>
      <c r="X367" t="s">
        <v>290</v>
      </c>
      <c r="Y367" t="s">
        <v>277</v>
      </c>
      <c r="BG367">
        <v>2</v>
      </c>
      <c r="BH367">
        <v>2096</v>
      </c>
      <c r="BI367">
        <f>($BH$421-$BH$418)/200</f>
        <v>0.09</v>
      </c>
    </row>
    <row r="368" spans="1:61" x14ac:dyDescent="0.25">
      <c r="A368">
        <v>367</v>
      </c>
      <c r="D368">
        <v>114.85990000000001</v>
      </c>
      <c r="E368" s="5">
        <v>2</v>
      </c>
      <c r="F368">
        <v>105.03299200000001</v>
      </c>
      <c r="G368" s="4">
        <v>3</v>
      </c>
      <c r="P368">
        <v>2</v>
      </c>
      <c r="Q368" t="str">
        <f t="shared" si="6"/>
        <v>23</v>
      </c>
      <c r="R368">
        <v>1</v>
      </c>
      <c r="X368" t="s">
        <v>290</v>
      </c>
      <c r="Y368" t="s">
        <v>274</v>
      </c>
      <c r="BG368">
        <v>1</v>
      </c>
      <c r="BH368">
        <v>2104</v>
      </c>
      <c r="BI368">
        <f>($BH$422-$BH$419)/200</f>
        <v>7.4999999999999997E-2</v>
      </c>
    </row>
    <row r="369" spans="1:61" x14ac:dyDescent="0.25">
      <c r="A369">
        <v>368</v>
      </c>
      <c r="D369">
        <v>114.93056700000001</v>
      </c>
      <c r="E369" s="5">
        <v>2</v>
      </c>
      <c r="F369">
        <v>105.049536</v>
      </c>
      <c r="G369" s="4">
        <v>3</v>
      </c>
      <c r="P369">
        <v>2</v>
      </c>
      <c r="Q369" t="str">
        <f t="shared" si="6"/>
        <v>23</v>
      </c>
      <c r="R369">
        <v>4</v>
      </c>
      <c r="X369" t="s">
        <v>288</v>
      </c>
      <c r="Y369" t="s">
        <v>278</v>
      </c>
      <c r="BG369">
        <v>4</v>
      </c>
      <c r="BH369">
        <v>2109</v>
      </c>
      <c r="BI369">
        <f>($BH$423-$BH$420)/200</f>
        <v>0.12</v>
      </c>
    </row>
    <row r="370" spans="1:61" x14ac:dyDescent="0.25">
      <c r="A370">
        <v>369</v>
      </c>
      <c r="D370">
        <v>114.88201000000001</v>
      </c>
      <c r="E370" s="5">
        <v>2</v>
      </c>
      <c r="F370">
        <v>105.081755</v>
      </c>
      <c r="G370" s="4">
        <v>3</v>
      </c>
      <c r="P370">
        <v>2</v>
      </c>
      <c r="Q370" t="str">
        <f t="shared" si="6"/>
        <v>23</v>
      </c>
      <c r="R370">
        <v>3</v>
      </c>
      <c r="X370" t="s">
        <v>286</v>
      </c>
      <c r="Y370" t="s">
        <v>262</v>
      </c>
      <c r="BG370">
        <v>3</v>
      </c>
      <c r="BH370">
        <v>2111</v>
      </c>
      <c r="BI370">
        <f>($BH$424-$BH$421)/200</f>
        <v>7.0000000000000007E-2</v>
      </c>
    </row>
    <row r="371" spans="1:61" x14ac:dyDescent="0.25">
      <c r="A371">
        <v>370</v>
      </c>
      <c r="D371">
        <v>114.92273500000002</v>
      </c>
      <c r="E371" s="5">
        <v>2</v>
      </c>
      <c r="F371">
        <v>105.05639500000001</v>
      </c>
      <c r="G371" s="4">
        <v>3</v>
      </c>
      <c r="P371">
        <v>2</v>
      </c>
      <c r="Q371" t="str">
        <f t="shared" si="6"/>
        <v>23</v>
      </c>
      <c r="R371">
        <v>2</v>
      </c>
      <c r="X371" t="s">
        <v>286</v>
      </c>
      <c r="Y371" t="s">
        <v>259</v>
      </c>
      <c r="AB371" t="s">
        <v>290</v>
      </c>
      <c r="AC371" t="str">
        <f>CONCATENATE($R371,$R372,$R373,$R374)</f>
        <v>2134</v>
      </c>
      <c r="BG371">
        <v>2</v>
      </c>
      <c r="BH371">
        <v>2123</v>
      </c>
      <c r="BI371">
        <f>($BH$425-$BH$422)/200</f>
        <v>0.09</v>
      </c>
    </row>
    <row r="372" spans="1:61" x14ac:dyDescent="0.25">
      <c r="A372">
        <v>371</v>
      </c>
      <c r="F372">
        <v>104.92922800000001</v>
      </c>
      <c r="G372" s="4">
        <v>3</v>
      </c>
      <c r="P372">
        <v>1</v>
      </c>
      <c r="Q372" t="str">
        <f t="shared" si="6"/>
        <v>3</v>
      </c>
      <c r="R372">
        <v>1</v>
      </c>
      <c r="X372" t="s">
        <v>286</v>
      </c>
      <c r="Y372" t="s">
        <v>260</v>
      </c>
      <c r="BG372">
        <v>1</v>
      </c>
      <c r="BH372">
        <v>2127</v>
      </c>
      <c r="BI372">
        <f>($BH$426-$BH$423)/200</f>
        <v>7.0000000000000007E-2</v>
      </c>
    </row>
    <row r="373" spans="1:61" x14ac:dyDescent="0.25">
      <c r="A373">
        <v>372</v>
      </c>
      <c r="F373">
        <v>104.92922800000001</v>
      </c>
      <c r="G373" s="4">
        <v>3</v>
      </c>
      <c r="P373">
        <v>1</v>
      </c>
      <c r="Q373" t="str">
        <f t="shared" si="6"/>
        <v>3</v>
      </c>
      <c r="R373">
        <v>3</v>
      </c>
      <c r="X373" t="s">
        <v>286</v>
      </c>
      <c r="Y373" t="s">
        <v>259</v>
      </c>
      <c r="BG373">
        <v>3</v>
      </c>
      <c r="BH373">
        <v>2134</v>
      </c>
      <c r="BI373">
        <f>($BH$432-$BH$429)/200</f>
        <v>0.105</v>
      </c>
    </row>
    <row r="374" spans="1:61" x14ac:dyDescent="0.25">
      <c r="A374">
        <v>373</v>
      </c>
      <c r="P374">
        <v>0</v>
      </c>
      <c r="Q374" t="str">
        <f t="shared" si="6"/>
        <v/>
      </c>
      <c r="R374">
        <v>4</v>
      </c>
      <c r="X374" t="s">
        <v>286</v>
      </c>
      <c r="Y374" t="s">
        <v>260</v>
      </c>
      <c r="BG374">
        <v>4</v>
      </c>
      <c r="BH374">
        <v>2134</v>
      </c>
      <c r="BI374">
        <f>($BH$433-$BH$430)/200</f>
        <v>0.1</v>
      </c>
    </row>
    <row r="375" spans="1:61" x14ac:dyDescent="0.25">
      <c r="A375">
        <v>374</v>
      </c>
      <c r="P375">
        <v>0</v>
      </c>
      <c r="Q375" t="str">
        <f t="shared" si="6"/>
        <v/>
      </c>
      <c r="R375">
        <v>2</v>
      </c>
      <c r="X375" t="s">
        <v>288</v>
      </c>
      <c r="Y375" t="s">
        <v>280</v>
      </c>
      <c r="AB375" t="s">
        <v>290</v>
      </c>
      <c r="AC375" t="str">
        <f>CONCATENATE($R375,$R376,$R377,$R378)</f>
        <v>2134</v>
      </c>
      <c r="BG375">
        <v>2</v>
      </c>
      <c r="BH375">
        <v>2149</v>
      </c>
      <c r="BI375">
        <f>($BH$434-$BH$431)/200</f>
        <v>0.11</v>
      </c>
    </row>
    <row r="376" spans="1:61" x14ac:dyDescent="0.25">
      <c r="A376">
        <v>375</v>
      </c>
      <c r="H376">
        <v>116.10757700000001</v>
      </c>
      <c r="I376" s="3">
        <v>4</v>
      </c>
      <c r="P376">
        <v>1</v>
      </c>
      <c r="Q376" t="str">
        <f t="shared" si="6"/>
        <v>4</v>
      </c>
      <c r="R376">
        <v>1</v>
      </c>
      <c r="X376" t="s">
        <v>290</v>
      </c>
      <c r="Y376" t="s">
        <v>276</v>
      </c>
      <c r="BG376">
        <v>1</v>
      </c>
      <c r="BH376">
        <v>2152</v>
      </c>
      <c r="BI376">
        <f>($BH$435-$BH$432)/200</f>
        <v>6.5000000000000002E-2</v>
      </c>
    </row>
    <row r="377" spans="1:61" x14ac:dyDescent="0.25">
      <c r="A377">
        <v>376</v>
      </c>
      <c r="B377">
        <v>128.93067400000001</v>
      </c>
      <c r="C377" s="2">
        <v>1</v>
      </c>
      <c r="H377">
        <v>116.01768300000001</v>
      </c>
      <c r="I377" s="3">
        <v>4</v>
      </c>
      <c r="P377">
        <v>2</v>
      </c>
      <c r="Q377" t="str">
        <f t="shared" si="6"/>
        <v>14</v>
      </c>
      <c r="R377">
        <v>3</v>
      </c>
      <c r="X377" t="s">
        <v>290</v>
      </c>
      <c r="Y377" t="s">
        <v>277</v>
      </c>
      <c r="BG377">
        <v>3</v>
      </c>
      <c r="BH377">
        <v>2158</v>
      </c>
      <c r="BI377">
        <f>($BH$436-$BH$433)/200</f>
        <v>0.09</v>
      </c>
    </row>
    <row r="378" spans="1:61" x14ac:dyDescent="0.25">
      <c r="A378">
        <v>377</v>
      </c>
      <c r="B378">
        <v>128.97149899999999</v>
      </c>
      <c r="C378" s="2">
        <v>1</v>
      </c>
      <c r="H378">
        <v>115.98469400000002</v>
      </c>
      <c r="I378" s="3">
        <v>4</v>
      </c>
      <c r="P378">
        <v>2</v>
      </c>
      <c r="Q378" t="str">
        <f t="shared" si="6"/>
        <v>14</v>
      </c>
      <c r="R378">
        <v>4</v>
      </c>
      <c r="X378" t="s">
        <v>290</v>
      </c>
      <c r="Y378" t="s">
        <v>274</v>
      </c>
      <c r="BG378">
        <v>4</v>
      </c>
      <c r="BH378">
        <v>2159</v>
      </c>
      <c r="BI378">
        <f>($BH$437-$BH$434)/200</f>
        <v>0.08</v>
      </c>
    </row>
    <row r="379" spans="1:61" x14ac:dyDescent="0.25">
      <c r="A379">
        <v>378</v>
      </c>
      <c r="B379">
        <v>128.961443</v>
      </c>
      <c r="C379" s="2">
        <v>1</v>
      </c>
      <c r="H379">
        <v>115.99922800000002</v>
      </c>
      <c r="I379" s="3">
        <v>4</v>
      </c>
      <c r="P379">
        <v>2</v>
      </c>
      <c r="Q379" t="str">
        <f t="shared" si="6"/>
        <v>14</v>
      </c>
      <c r="R379">
        <v>2</v>
      </c>
      <c r="X379" t="s">
        <v>290</v>
      </c>
      <c r="Y379" t="s">
        <v>275</v>
      </c>
      <c r="AB379" t="s">
        <v>290</v>
      </c>
      <c r="AC379" t="str">
        <f>CONCATENATE($R379,$R380,$R381,$R382)</f>
        <v>2134</v>
      </c>
      <c r="BG379">
        <v>2</v>
      </c>
      <c r="BH379">
        <v>2170</v>
      </c>
      <c r="BI379">
        <f>($BH$438-$BH$435)/200</f>
        <v>0.11</v>
      </c>
    </row>
    <row r="380" spans="1:61" x14ac:dyDescent="0.25">
      <c r="A380">
        <v>379</v>
      </c>
      <c r="B380">
        <v>128.980467</v>
      </c>
      <c r="C380" s="2">
        <v>1</v>
      </c>
      <c r="H380">
        <v>116.014948</v>
      </c>
      <c r="I380" s="3">
        <v>4</v>
      </c>
      <c r="P380">
        <v>2</v>
      </c>
      <c r="Q380" t="str">
        <f t="shared" si="6"/>
        <v>14</v>
      </c>
      <c r="R380">
        <v>1</v>
      </c>
      <c r="X380" t="s">
        <v>290</v>
      </c>
      <c r="Y380" t="s">
        <v>276</v>
      </c>
      <c r="BG380">
        <v>1</v>
      </c>
      <c r="BH380">
        <v>2174</v>
      </c>
      <c r="BI380">
        <f>($BH$439-$BH$436)/200</f>
        <v>5.5E-2</v>
      </c>
    </row>
    <row r="381" spans="1:61" x14ac:dyDescent="0.25">
      <c r="A381">
        <v>380</v>
      </c>
      <c r="B381">
        <v>128.99773200000001</v>
      </c>
      <c r="C381" s="2">
        <v>1</v>
      </c>
      <c r="H381">
        <v>116.001497</v>
      </c>
      <c r="I381" s="3">
        <v>4</v>
      </c>
      <c r="P381">
        <v>2</v>
      </c>
      <c r="Q381" t="str">
        <f t="shared" si="6"/>
        <v>14</v>
      </c>
      <c r="R381">
        <v>3</v>
      </c>
      <c r="X381" t="s">
        <v>290</v>
      </c>
      <c r="Y381" t="s">
        <v>277</v>
      </c>
      <c r="BG381">
        <v>3</v>
      </c>
      <c r="BH381">
        <v>2181</v>
      </c>
      <c r="BI381">
        <f>($BH$440-$BH$437)/200</f>
        <v>0.1</v>
      </c>
    </row>
    <row r="382" spans="1:61" x14ac:dyDescent="0.25">
      <c r="A382">
        <v>381</v>
      </c>
      <c r="B382">
        <v>128.96464</v>
      </c>
      <c r="C382" s="2">
        <v>1</v>
      </c>
      <c r="H382">
        <v>115.97634300000001</v>
      </c>
      <c r="I382" s="3">
        <v>4</v>
      </c>
      <c r="P382">
        <v>2</v>
      </c>
      <c r="Q382" t="str">
        <f t="shared" si="6"/>
        <v>14</v>
      </c>
      <c r="R382">
        <v>4</v>
      </c>
      <c r="X382" t="s">
        <v>290</v>
      </c>
      <c r="Y382" t="s">
        <v>274</v>
      </c>
      <c r="BG382">
        <v>4</v>
      </c>
      <c r="BH382">
        <v>2181</v>
      </c>
      <c r="BI382">
        <f>($BH$441-$BH$438)/200</f>
        <v>0.09</v>
      </c>
    </row>
    <row r="383" spans="1:61" x14ac:dyDescent="0.25">
      <c r="A383">
        <v>382</v>
      </c>
      <c r="B383">
        <v>128.95469100000003</v>
      </c>
      <c r="C383" s="2">
        <v>1</v>
      </c>
      <c r="H383">
        <v>115.98871400000002</v>
      </c>
      <c r="I383" s="3">
        <v>4</v>
      </c>
      <c r="P383">
        <v>2</v>
      </c>
      <c r="Q383" t="str">
        <f t="shared" si="6"/>
        <v>14</v>
      </c>
      <c r="R383">
        <v>2</v>
      </c>
      <c r="X383" t="s">
        <v>290</v>
      </c>
      <c r="Y383" t="s">
        <v>275</v>
      </c>
      <c r="AB383" t="s">
        <v>290</v>
      </c>
      <c r="AC383" t="str">
        <f>CONCATENATE($R383,$R384,$R385,$R386)</f>
        <v>2134</v>
      </c>
      <c r="BG383">
        <v>2</v>
      </c>
      <c r="BH383">
        <v>2190</v>
      </c>
      <c r="BI383">
        <f>($BH$442-$BH$439)/200</f>
        <v>0.115</v>
      </c>
    </row>
    <row r="384" spans="1:61" x14ac:dyDescent="0.25">
      <c r="A384">
        <v>383</v>
      </c>
      <c r="B384">
        <v>128.962118</v>
      </c>
      <c r="C384" s="2">
        <v>1</v>
      </c>
      <c r="H384">
        <v>116.10757700000001</v>
      </c>
      <c r="I384" s="3">
        <v>4</v>
      </c>
      <c r="P384">
        <v>2</v>
      </c>
      <c r="Q384" t="str">
        <f t="shared" si="6"/>
        <v>14</v>
      </c>
      <c r="R384">
        <v>1</v>
      </c>
      <c r="X384" t="s">
        <v>290</v>
      </c>
      <c r="Y384" t="s">
        <v>276</v>
      </c>
      <c r="BG384">
        <v>1</v>
      </c>
      <c r="BH384">
        <v>2195</v>
      </c>
      <c r="BI384">
        <f>($BH$443-$BH$440)/200</f>
        <v>5.5E-2</v>
      </c>
    </row>
    <row r="385" spans="1:61" x14ac:dyDescent="0.25">
      <c r="A385">
        <v>384</v>
      </c>
      <c r="B385">
        <v>128.938299</v>
      </c>
      <c r="C385" s="2">
        <v>1</v>
      </c>
      <c r="P385">
        <v>1</v>
      </c>
      <c r="Q385" t="str">
        <f t="shared" si="6"/>
        <v>1</v>
      </c>
      <c r="R385">
        <v>3</v>
      </c>
      <c r="X385" t="s">
        <v>290</v>
      </c>
      <c r="Y385" t="s">
        <v>277</v>
      </c>
      <c r="BG385">
        <v>3</v>
      </c>
      <c r="BH385">
        <v>2202</v>
      </c>
      <c r="BI385">
        <f>($BH$444-$BH$441)/200</f>
        <v>0.1</v>
      </c>
    </row>
    <row r="386" spans="1:61" x14ac:dyDescent="0.25">
      <c r="A386">
        <v>385</v>
      </c>
      <c r="B386">
        <v>128.96845500000001</v>
      </c>
      <c r="C386" s="2">
        <v>1</v>
      </c>
      <c r="P386">
        <v>1</v>
      </c>
      <c r="Q386" t="str">
        <f t="shared" ref="Q386:Q449" si="7">CONCATENATE(C386,E386,G386,I386)</f>
        <v>1</v>
      </c>
      <c r="R386">
        <v>4</v>
      </c>
      <c r="X386" t="s">
        <v>290</v>
      </c>
      <c r="Y386" t="s">
        <v>274</v>
      </c>
      <c r="BG386">
        <v>4</v>
      </c>
      <c r="BH386">
        <v>2202</v>
      </c>
      <c r="BI386">
        <f>($BH$445-$BH$442)/200</f>
        <v>8.5000000000000006E-2</v>
      </c>
    </row>
    <row r="387" spans="1:61" x14ac:dyDescent="0.25">
      <c r="A387">
        <v>386</v>
      </c>
      <c r="B387">
        <v>128.93067400000001</v>
      </c>
      <c r="C387" s="2">
        <v>1</v>
      </c>
      <c r="D387">
        <v>136.15361200000001</v>
      </c>
      <c r="E387" s="5">
        <v>2</v>
      </c>
      <c r="P387">
        <v>2</v>
      </c>
      <c r="Q387" t="str">
        <f t="shared" si="7"/>
        <v>12</v>
      </c>
      <c r="R387">
        <v>2</v>
      </c>
      <c r="X387" t="s">
        <v>290</v>
      </c>
      <c r="Y387" t="s">
        <v>275</v>
      </c>
      <c r="AB387" t="s">
        <v>290</v>
      </c>
      <c r="AC387" t="str">
        <f>CONCATENATE($R387,$R388,$R389,$R390)</f>
        <v>2134</v>
      </c>
      <c r="BG387">
        <v>2</v>
      </c>
      <c r="BH387">
        <v>2215</v>
      </c>
      <c r="BI387">
        <f>($BH$446-$BH$443)/200</f>
        <v>0.115</v>
      </c>
    </row>
    <row r="388" spans="1:61" x14ac:dyDescent="0.25">
      <c r="A388">
        <v>387</v>
      </c>
      <c r="B388">
        <v>128.93067400000001</v>
      </c>
      <c r="C388" s="2">
        <v>1</v>
      </c>
      <c r="D388">
        <v>136.10118299999999</v>
      </c>
      <c r="E388" s="5">
        <v>2</v>
      </c>
      <c r="P388">
        <v>2</v>
      </c>
      <c r="Q388" t="str">
        <f t="shared" si="7"/>
        <v>12</v>
      </c>
      <c r="R388">
        <v>1</v>
      </c>
      <c r="X388" t="s">
        <v>290</v>
      </c>
      <c r="Y388" t="s">
        <v>276</v>
      </c>
      <c r="BG388">
        <v>1</v>
      </c>
      <c r="BH388">
        <v>2219</v>
      </c>
      <c r="BI388">
        <f>($BH$447-$BH$444)/200</f>
        <v>4.4999999999999998E-2</v>
      </c>
    </row>
    <row r="389" spans="1:61" x14ac:dyDescent="0.25">
      <c r="A389">
        <v>388</v>
      </c>
      <c r="D389">
        <v>136.15871600000003</v>
      </c>
      <c r="E389" s="5">
        <v>2</v>
      </c>
      <c r="P389">
        <v>1</v>
      </c>
      <c r="Q389" t="str">
        <f t="shared" si="7"/>
        <v>2</v>
      </c>
      <c r="R389">
        <v>3</v>
      </c>
      <c r="X389" t="s">
        <v>290</v>
      </c>
      <c r="Y389" t="s">
        <v>277</v>
      </c>
      <c r="BG389">
        <v>3</v>
      </c>
      <c r="BH389">
        <v>2227</v>
      </c>
      <c r="BI389">
        <f>($BH$448-$BH$445)/200</f>
        <v>0.09</v>
      </c>
    </row>
    <row r="390" spans="1:61" x14ac:dyDescent="0.25">
      <c r="A390">
        <v>389</v>
      </c>
      <c r="D390">
        <v>136.11789100000001</v>
      </c>
      <c r="E390" s="5">
        <v>2</v>
      </c>
      <c r="P390">
        <v>1</v>
      </c>
      <c r="Q390" t="str">
        <f t="shared" si="7"/>
        <v>2</v>
      </c>
      <c r="R390">
        <v>4</v>
      </c>
      <c r="X390" t="s">
        <v>290</v>
      </c>
      <c r="Y390" t="s">
        <v>274</v>
      </c>
      <c r="BG390">
        <v>4</v>
      </c>
      <c r="BH390">
        <v>2227</v>
      </c>
      <c r="BI390">
        <f>($BH$449-$BH$446)/200</f>
        <v>7.4999999999999997E-2</v>
      </c>
    </row>
    <row r="391" spans="1:61" x14ac:dyDescent="0.25">
      <c r="A391">
        <v>390</v>
      </c>
      <c r="D391">
        <v>136.128199</v>
      </c>
      <c r="E391" s="5">
        <v>2</v>
      </c>
      <c r="P391">
        <v>1</v>
      </c>
      <c r="Q391" t="str">
        <f t="shared" si="7"/>
        <v>2</v>
      </c>
      <c r="R391">
        <v>2</v>
      </c>
      <c r="X391" t="s">
        <v>290</v>
      </c>
      <c r="Y391" t="s">
        <v>275</v>
      </c>
      <c r="AB391" t="s">
        <v>286</v>
      </c>
      <c r="AC391" t="str">
        <f>CONCATENATE($R391,$R392,$R393,$R394)</f>
        <v>2143</v>
      </c>
      <c r="BG391">
        <v>2</v>
      </c>
      <c r="BH391">
        <v>2237</v>
      </c>
      <c r="BI391">
        <f>($BH$450-$BH$447)/200</f>
        <v>0.11</v>
      </c>
    </row>
    <row r="392" spans="1:61" x14ac:dyDescent="0.25">
      <c r="A392">
        <v>391</v>
      </c>
      <c r="D392">
        <v>136.11422900000002</v>
      </c>
      <c r="E392" s="5">
        <v>2</v>
      </c>
      <c r="F392">
        <v>130.35639400000002</v>
      </c>
      <c r="G392" s="4">
        <v>3</v>
      </c>
      <c r="P392">
        <v>2</v>
      </c>
      <c r="Q392" t="str">
        <f t="shared" si="7"/>
        <v>23</v>
      </c>
      <c r="R392">
        <v>1</v>
      </c>
      <c r="X392" t="s">
        <v>290</v>
      </c>
      <c r="Y392" t="s">
        <v>276</v>
      </c>
      <c r="BG392">
        <v>1</v>
      </c>
      <c r="BH392">
        <v>2243</v>
      </c>
      <c r="BI392">
        <f>($BH$451-$BH$448)/200</f>
        <v>0.05</v>
      </c>
    </row>
    <row r="393" spans="1:61" x14ac:dyDescent="0.25">
      <c r="A393">
        <v>392</v>
      </c>
      <c r="D393">
        <v>136.15510800000001</v>
      </c>
      <c r="E393" s="5">
        <v>2</v>
      </c>
      <c r="F393">
        <v>130.46355600000001</v>
      </c>
      <c r="G393" s="4">
        <v>3</v>
      </c>
      <c r="P393">
        <v>2</v>
      </c>
      <c r="Q393" t="str">
        <f t="shared" si="7"/>
        <v>23</v>
      </c>
      <c r="R393">
        <v>4</v>
      </c>
      <c r="X393" t="s">
        <v>290</v>
      </c>
      <c r="Y393" t="s">
        <v>277</v>
      </c>
      <c r="BG393">
        <v>4</v>
      </c>
      <c r="BH393">
        <v>2252</v>
      </c>
      <c r="BI393">
        <f>($BH$452-$BH$449)/200</f>
        <v>0.09</v>
      </c>
    </row>
    <row r="394" spans="1:61" x14ac:dyDescent="0.25">
      <c r="A394">
        <v>393</v>
      </c>
      <c r="D394">
        <v>136.129435</v>
      </c>
      <c r="E394" s="5">
        <v>2</v>
      </c>
      <c r="F394">
        <v>130.485827</v>
      </c>
      <c r="G394" s="4">
        <v>3</v>
      </c>
      <c r="P394">
        <v>2</v>
      </c>
      <c r="Q394" t="str">
        <f t="shared" si="7"/>
        <v>23</v>
      </c>
      <c r="R394">
        <v>3</v>
      </c>
      <c r="X394" t="s">
        <v>290</v>
      </c>
      <c r="Y394" t="s">
        <v>274</v>
      </c>
      <c r="BG394">
        <v>3</v>
      </c>
      <c r="BH394">
        <v>2253</v>
      </c>
      <c r="BI394">
        <f>($BH$453-$BH$450)/200</f>
        <v>7.4999999999999997E-2</v>
      </c>
    </row>
    <row r="395" spans="1:61" x14ac:dyDescent="0.25">
      <c r="A395">
        <v>394</v>
      </c>
      <c r="D395">
        <v>136.15361200000001</v>
      </c>
      <c r="E395" s="5">
        <v>2</v>
      </c>
      <c r="F395">
        <v>130.449072</v>
      </c>
      <c r="G395" s="4">
        <v>3</v>
      </c>
      <c r="P395">
        <v>2</v>
      </c>
      <c r="Q395" t="str">
        <f t="shared" si="7"/>
        <v>23</v>
      </c>
      <c r="R395" t="s">
        <v>22</v>
      </c>
      <c r="X395" t="s">
        <v>288</v>
      </c>
      <c r="Y395" t="s">
        <v>278</v>
      </c>
      <c r="BG395" t="s">
        <v>22</v>
      </c>
      <c r="BH395">
        <v>2255</v>
      </c>
      <c r="BI395">
        <f>($BH$454-$BH$451)/200</f>
        <v>0.115</v>
      </c>
    </row>
    <row r="396" spans="1:61" x14ac:dyDescent="0.25">
      <c r="A396">
        <v>395</v>
      </c>
      <c r="D396">
        <v>136.15361200000001</v>
      </c>
      <c r="E396" s="5">
        <v>2</v>
      </c>
      <c r="F396">
        <v>130.436701</v>
      </c>
      <c r="G396" s="4">
        <v>3</v>
      </c>
      <c r="P396">
        <v>2</v>
      </c>
      <c r="Q396" t="str">
        <f t="shared" si="7"/>
        <v>23</v>
      </c>
      <c r="R396" t="s">
        <v>22</v>
      </c>
      <c r="X396" t="s">
        <v>286</v>
      </c>
      <c r="Y396" t="s">
        <v>262</v>
      </c>
      <c r="BG396" t="s">
        <v>22</v>
      </c>
      <c r="BH396">
        <v>2257</v>
      </c>
      <c r="BI396">
        <f>($BH$455-$BH$452)/200</f>
        <v>6.5000000000000002E-2</v>
      </c>
    </row>
    <row r="397" spans="1:61" x14ac:dyDescent="0.25">
      <c r="A397">
        <v>396</v>
      </c>
      <c r="D397">
        <v>136.19649700000002</v>
      </c>
      <c r="E397" s="5">
        <v>2</v>
      </c>
      <c r="F397">
        <v>130.44515799999999</v>
      </c>
      <c r="G397" s="4">
        <v>3</v>
      </c>
      <c r="P397">
        <v>2</v>
      </c>
      <c r="Q397" t="str">
        <f t="shared" si="7"/>
        <v>23</v>
      </c>
      <c r="R397">
        <v>2</v>
      </c>
      <c r="X397" t="s">
        <v>286</v>
      </c>
      <c r="Y397" t="s">
        <v>259</v>
      </c>
      <c r="AB397" t="s">
        <v>290</v>
      </c>
      <c r="AC397" t="str">
        <f>CONCATENATE($R397,$R398,$R399,$R400)</f>
        <v>2134</v>
      </c>
      <c r="BG397">
        <v>2</v>
      </c>
      <c r="BH397">
        <v>2258</v>
      </c>
      <c r="BI397">
        <f>($BH$456-$BH$453)/200</f>
        <v>0.09</v>
      </c>
    </row>
    <row r="398" spans="1:61" x14ac:dyDescent="0.25">
      <c r="A398">
        <v>397</v>
      </c>
      <c r="F398">
        <v>130.47149899999999</v>
      </c>
      <c r="G398" s="4">
        <v>3</v>
      </c>
      <c r="P398">
        <v>1</v>
      </c>
      <c r="Q398" t="str">
        <f t="shared" si="7"/>
        <v>3</v>
      </c>
      <c r="R398">
        <v>1</v>
      </c>
      <c r="X398" t="s">
        <v>286</v>
      </c>
      <c r="Y398" t="s">
        <v>260</v>
      </c>
      <c r="BG398">
        <v>1</v>
      </c>
      <c r="BH398">
        <v>2263</v>
      </c>
      <c r="BI398">
        <f>($BH$457-$BH$454)/200</f>
        <v>7.0000000000000007E-2</v>
      </c>
    </row>
    <row r="399" spans="1:61" x14ac:dyDescent="0.25">
      <c r="A399">
        <v>398</v>
      </c>
      <c r="F399">
        <v>130.47850600000001</v>
      </c>
      <c r="G399" s="4">
        <v>3</v>
      </c>
      <c r="H399">
        <v>136.20984900000002</v>
      </c>
      <c r="I399" s="3">
        <v>4</v>
      </c>
      <c r="P399">
        <v>2</v>
      </c>
      <c r="Q399" t="str">
        <f t="shared" si="7"/>
        <v>34</v>
      </c>
      <c r="R399">
        <v>3</v>
      </c>
      <c r="X399" t="s">
        <v>286</v>
      </c>
      <c r="Y399" t="s">
        <v>261</v>
      </c>
      <c r="BG399">
        <v>3</v>
      </c>
      <c r="BH399">
        <v>2268</v>
      </c>
      <c r="BI399">
        <f>($BH$458-$BH$455)/200</f>
        <v>0.12</v>
      </c>
    </row>
    <row r="400" spans="1:61" x14ac:dyDescent="0.25">
      <c r="A400">
        <v>399</v>
      </c>
      <c r="F400">
        <v>130.52268400000003</v>
      </c>
      <c r="G400" s="4">
        <v>3</v>
      </c>
      <c r="H400">
        <v>136.20984900000002</v>
      </c>
      <c r="I400" s="3">
        <v>4</v>
      </c>
      <c r="P400">
        <v>2</v>
      </c>
      <c r="Q400" t="str">
        <f t="shared" si="7"/>
        <v>34</v>
      </c>
      <c r="R400">
        <v>4</v>
      </c>
      <c r="X400" t="s">
        <v>286</v>
      </c>
      <c r="Y400" t="s">
        <v>262</v>
      </c>
      <c r="BG400">
        <v>4</v>
      </c>
      <c r="BH400">
        <v>2269</v>
      </c>
      <c r="BI400">
        <f>($BH$459-$BH$456)/200</f>
        <v>0.08</v>
      </c>
    </row>
    <row r="401" spans="1:61" x14ac:dyDescent="0.25">
      <c r="A401">
        <v>400</v>
      </c>
      <c r="F401">
        <v>130.35639400000002</v>
      </c>
      <c r="G401" s="4">
        <v>3</v>
      </c>
      <c r="H401">
        <v>136.20984900000002</v>
      </c>
      <c r="I401" s="3">
        <v>4</v>
      </c>
      <c r="P401">
        <v>2</v>
      </c>
      <c r="Q401" t="str">
        <f t="shared" si="7"/>
        <v>34</v>
      </c>
      <c r="R401">
        <v>2</v>
      </c>
      <c r="X401" t="s">
        <v>286</v>
      </c>
      <c r="Y401" t="s">
        <v>259</v>
      </c>
      <c r="AB401" t="s">
        <v>290</v>
      </c>
      <c r="AC401" t="str">
        <f>CONCATENATE($R401,$R402,$R403,$R404)</f>
        <v>2134</v>
      </c>
      <c r="BG401">
        <v>2</v>
      </c>
      <c r="BH401">
        <v>2282</v>
      </c>
      <c r="BI401">
        <f>($BH$460-$BH$457)/200</f>
        <v>0.11</v>
      </c>
    </row>
    <row r="402" spans="1:61" x14ac:dyDescent="0.25">
      <c r="A402">
        <v>401</v>
      </c>
      <c r="B402">
        <v>155.543441</v>
      </c>
      <c r="C402" s="2">
        <v>1</v>
      </c>
      <c r="H402">
        <v>136.20984900000002</v>
      </c>
      <c r="I402" s="3">
        <v>4</v>
      </c>
      <c r="P402">
        <v>2</v>
      </c>
      <c r="Q402" t="str">
        <f t="shared" si="7"/>
        <v>14</v>
      </c>
      <c r="R402">
        <v>1</v>
      </c>
      <c r="X402" t="s">
        <v>286</v>
      </c>
      <c r="Y402" t="s">
        <v>260</v>
      </c>
      <c r="BG402">
        <v>1</v>
      </c>
      <c r="BH402">
        <v>2286</v>
      </c>
      <c r="BI402">
        <f>($BH$461-$BH$458)/200</f>
        <v>0.08</v>
      </c>
    </row>
    <row r="403" spans="1:61" x14ac:dyDescent="0.25">
      <c r="A403">
        <v>402</v>
      </c>
      <c r="B403">
        <v>155.54956300000001</v>
      </c>
      <c r="C403" s="2">
        <v>1</v>
      </c>
      <c r="H403">
        <v>136.20984900000002</v>
      </c>
      <c r="I403" s="3">
        <v>4</v>
      </c>
      <c r="P403">
        <v>2</v>
      </c>
      <c r="Q403" t="str">
        <f t="shared" si="7"/>
        <v>14</v>
      </c>
      <c r="R403">
        <v>3</v>
      </c>
      <c r="BG403">
        <v>3</v>
      </c>
      <c r="BH403">
        <v>2291</v>
      </c>
    </row>
    <row r="404" spans="1:61" x14ac:dyDescent="0.25">
      <c r="A404">
        <v>403</v>
      </c>
      <c r="B404">
        <v>155.51049</v>
      </c>
      <c r="C404" s="2">
        <v>1</v>
      </c>
      <c r="H404">
        <v>136.20984900000002</v>
      </c>
      <c r="I404" s="3">
        <v>4</v>
      </c>
      <c r="P404">
        <v>2</v>
      </c>
      <c r="Q404" t="str">
        <f t="shared" si="7"/>
        <v>14</v>
      </c>
      <c r="R404">
        <v>4</v>
      </c>
      <c r="BG404">
        <v>4</v>
      </c>
      <c r="BH404">
        <v>2291</v>
      </c>
    </row>
    <row r="405" spans="1:61" x14ac:dyDescent="0.25">
      <c r="A405">
        <v>404</v>
      </c>
      <c r="B405">
        <v>155.54844</v>
      </c>
      <c r="C405" s="2">
        <v>1</v>
      </c>
      <c r="H405">
        <v>136.20984900000002</v>
      </c>
      <c r="I405" s="3">
        <v>4</v>
      </c>
      <c r="P405">
        <v>2</v>
      </c>
      <c r="Q405" t="str">
        <f t="shared" si="7"/>
        <v>14</v>
      </c>
      <c r="R405">
        <v>2</v>
      </c>
      <c r="AB405" t="s">
        <v>286</v>
      </c>
      <c r="AC405" t="str">
        <f>CONCATENATE($R405,$R406,$R407,$R408)</f>
        <v>2143</v>
      </c>
      <c r="BG405">
        <v>2</v>
      </c>
      <c r="BH405">
        <v>2302</v>
      </c>
    </row>
    <row r="406" spans="1:61" x14ac:dyDescent="0.25">
      <c r="A406">
        <v>405</v>
      </c>
      <c r="B406">
        <v>155.51696800000002</v>
      </c>
      <c r="C406" s="2">
        <v>1</v>
      </c>
      <c r="H406">
        <v>136.20984900000002</v>
      </c>
      <c r="I406" s="3">
        <v>4</v>
      </c>
      <c r="P406">
        <v>2</v>
      </c>
      <c r="Q406" t="str">
        <f t="shared" si="7"/>
        <v>14</v>
      </c>
      <c r="R406">
        <v>1</v>
      </c>
      <c r="BG406">
        <v>1</v>
      </c>
      <c r="BH406">
        <v>2307</v>
      </c>
    </row>
    <row r="407" spans="1:61" x14ac:dyDescent="0.25">
      <c r="A407">
        <v>406</v>
      </c>
      <c r="B407">
        <v>155.550634</v>
      </c>
      <c r="C407" s="2">
        <v>1</v>
      </c>
      <c r="H407">
        <v>136.20984900000002</v>
      </c>
      <c r="I407" s="3">
        <v>4</v>
      </c>
      <c r="P407">
        <v>2</v>
      </c>
      <c r="Q407" t="str">
        <f t="shared" si="7"/>
        <v>14</v>
      </c>
      <c r="R407">
        <v>4</v>
      </c>
      <c r="BG407">
        <v>4</v>
      </c>
      <c r="BH407">
        <v>2313</v>
      </c>
    </row>
    <row r="408" spans="1:61" x14ac:dyDescent="0.25">
      <c r="A408">
        <v>407</v>
      </c>
      <c r="B408">
        <v>155.58909399999999</v>
      </c>
      <c r="C408" s="2">
        <v>1</v>
      </c>
      <c r="H408">
        <v>136.20984900000002</v>
      </c>
      <c r="I408" s="3">
        <v>4</v>
      </c>
      <c r="P408">
        <v>2</v>
      </c>
      <c r="Q408" t="str">
        <f t="shared" si="7"/>
        <v>14</v>
      </c>
      <c r="R408">
        <v>3</v>
      </c>
      <c r="BG408">
        <v>3</v>
      </c>
      <c r="BH408">
        <v>2314</v>
      </c>
    </row>
    <row r="409" spans="1:61" x14ac:dyDescent="0.25">
      <c r="A409">
        <v>408</v>
      </c>
      <c r="B409">
        <v>155.60271499999999</v>
      </c>
      <c r="C409" s="2">
        <v>1</v>
      </c>
      <c r="H409">
        <v>136.20984900000002</v>
      </c>
      <c r="I409" s="3">
        <v>4</v>
      </c>
      <c r="P409">
        <v>2</v>
      </c>
      <c r="Q409" t="str">
        <f t="shared" si="7"/>
        <v>14</v>
      </c>
      <c r="R409">
        <v>2</v>
      </c>
      <c r="AB409" t="s">
        <v>290</v>
      </c>
      <c r="AC409" t="str">
        <f>CONCATENATE($R409,$R410,$R411,$R412)</f>
        <v>2134</v>
      </c>
      <c r="BG409">
        <v>2</v>
      </c>
      <c r="BH409">
        <v>2323</v>
      </c>
    </row>
    <row r="410" spans="1:61" x14ac:dyDescent="0.25">
      <c r="A410">
        <v>409</v>
      </c>
      <c r="B410">
        <v>155.543441</v>
      </c>
      <c r="C410" s="2">
        <v>1</v>
      </c>
      <c r="P410">
        <v>1</v>
      </c>
      <c r="Q410" t="str">
        <f t="shared" si="7"/>
        <v>1</v>
      </c>
      <c r="R410">
        <v>1</v>
      </c>
      <c r="BG410">
        <v>1</v>
      </c>
      <c r="BH410">
        <v>2328</v>
      </c>
    </row>
    <row r="411" spans="1:61" x14ac:dyDescent="0.25">
      <c r="A411">
        <v>410</v>
      </c>
      <c r="B411">
        <v>155.543441</v>
      </c>
      <c r="C411" s="2">
        <v>1</v>
      </c>
      <c r="P411">
        <v>1</v>
      </c>
      <c r="Q411" t="str">
        <f t="shared" si="7"/>
        <v>1</v>
      </c>
      <c r="R411">
        <v>3</v>
      </c>
      <c r="BG411">
        <v>3</v>
      </c>
      <c r="BH411">
        <v>2337</v>
      </c>
    </row>
    <row r="412" spans="1:61" x14ac:dyDescent="0.25">
      <c r="A412">
        <v>411</v>
      </c>
      <c r="B412">
        <v>155.543441</v>
      </c>
      <c r="C412" s="2">
        <v>1</v>
      </c>
      <c r="P412">
        <v>1</v>
      </c>
      <c r="Q412" t="str">
        <f t="shared" si="7"/>
        <v>1</v>
      </c>
      <c r="R412">
        <v>4</v>
      </c>
      <c r="BG412">
        <v>4</v>
      </c>
      <c r="BH412">
        <v>2337</v>
      </c>
    </row>
    <row r="413" spans="1:61" x14ac:dyDescent="0.25">
      <c r="A413">
        <v>412</v>
      </c>
      <c r="D413">
        <v>163.24097</v>
      </c>
      <c r="E413" s="5">
        <v>2</v>
      </c>
      <c r="P413">
        <v>1</v>
      </c>
      <c r="Q413" t="str">
        <f t="shared" si="7"/>
        <v>2</v>
      </c>
      <c r="R413">
        <v>2</v>
      </c>
      <c r="AB413" t="s">
        <v>290</v>
      </c>
      <c r="AC413" t="str">
        <f>CONCATENATE($R413,$R414,$R415,$R416)</f>
        <v>2134</v>
      </c>
      <c r="BG413">
        <v>2</v>
      </c>
      <c r="BH413">
        <v>2350</v>
      </c>
    </row>
    <row r="414" spans="1:61" x14ac:dyDescent="0.25">
      <c r="A414">
        <v>413</v>
      </c>
      <c r="D414">
        <v>163.24464499999999</v>
      </c>
      <c r="E414" s="5">
        <v>2</v>
      </c>
      <c r="P414">
        <v>1</v>
      </c>
      <c r="Q414" t="str">
        <f t="shared" si="7"/>
        <v>2</v>
      </c>
      <c r="R414">
        <v>1</v>
      </c>
      <c r="BG414">
        <v>1</v>
      </c>
      <c r="BH414">
        <v>2354</v>
      </c>
    </row>
    <row r="415" spans="1:61" x14ac:dyDescent="0.25">
      <c r="A415">
        <v>414</v>
      </c>
      <c r="D415">
        <v>163.22750600000001</v>
      </c>
      <c r="E415" s="5">
        <v>2</v>
      </c>
      <c r="P415">
        <v>1</v>
      </c>
      <c r="Q415" t="str">
        <f t="shared" si="7"/>
        <v>2</v>
      </c>
      <c r="R415">
        <v>3</v>
      </c>
      <c r="BG415">
        <v>3</v>
      </c>
      <c r="BH415">
        <v>2361</v>
      </c>
    </row>
    <row r="416" spans="1:61" x14ac:dyDescent="0.25">
      <c r="A416">
        <v>415</v>
      </c>
      <c r="D416">
        <v>163.226382</v>
      </c>
      <c r="E416" s="5">
        <v>2</v>
      </c>
      <c r="P416">
        <v>1</v>
      </c>
      <c r="Q416" t="str">
        <f t="shared" si="7"/>
        <v>2</v>
      </c>
      <c r="R416">
        <v>4</v>
      </c>
      <c r="BG416">
        <v>4</v>
      </c>
      <c r="BH416">
        <v>2362</v>
      </c>
    </row>
    <row r="417" spans="1:60" x14ac:dyDescent="0.25">
      <c r="A417">
        <v>416</v>
      </c>
      <c r="D417">
        <v>163.22092499999999</v>
      </c>
      <c r="E417" s="5">
        <v>2</v>
      </c>
      <c r="F417">
        <v>157.044659</v>
      </c>
      <c r="G417" s="4">
        <v>3</v>
      </c>
      <c r="P417">
        <v>2</v>
      </c>
      <c r="Q417" t="str">
        <f t="shared" si="7"/>
        <v>23</v>
      </c>
      <c r="R417">
        <v>2</v>
      </c>
      <c r="AB417" t="s">
        <v>290</v>
      </c>
      <c r="AC417" t="str">
        <f>CONCATENATE($R417,$R418,$R419,$R420)</f>
        <v>2134</v>
      </c>
      <c r="BG417">
        <v>2</v>
      </c>
      <c r="BH417">
        <v>2374</v>
      </c>
    </row>
    <row r="418" spans="1:60" x14ac:dyDescent="0.25">
      <c r="A418">
        <v>417</v>
      </c>
      <c r="D418">
        <v>163.21403800000002</v>
      </c>
      <c r="E418" s="5">
        <v>2</v>
      </c>
      <c r="F418">
        <v>157.15030000000002</v>
      </c>
      <c r="G418" s="4">
        <v>3</v>
      </c>
      <c r="P418">
        <v>2</v>
      </c>
      <c r="Q418" t="str">
        <f t="shared" si="7"/>
        <v>23</v>
      </c>
      <c r="R418">
        <v>1</v>
      </c>
      <c r="BG418">
        <v>1</v>
      </c>
      <c r="BH418">
        <v>2379</v>
      </c>
    </row>
    <row r="419" spans="1:60" x14ac:dyDescent="0.25">
      <c r="A419">
        <v>418</v>
      </c>
      <c r="D419">
        <v>163.238471</v>
      </c>
      <c r="E419" s="5">
        <v>2</v>
      </c>
      <c r="F419">
        <v>157.11928699999999</v>
      </c>
      <c r="G419" s="4">
        <v>3</v>
      </c>
      <c r="P419">
        <v>2</v>
      </c>
      <c r="Q419" t="str">
        <f t="shared" si="7"/>
        <v>23</v>
      </c>
      <c r="R419">
        <v>3</v>
      </c>
      <c r="BG419">
        <v>3</v>
      </c>
      <c r="BH419">
        <v>2386</v>
      </c>
    </row>
    <row r="420" spans="1:60" x14ac:dyDescent="0.25">
      <c r="A420">
        <v>419</v>
      </c>
      <c r="D420">
        <v>163.215823</v>
      </c>
      <c r="E420" s="5">
        <v>2</v>
      </c>
      <c r="F420">
        <v>157.03716</v>
      </c>
      <c r="G420" s="4">
        <v>3</v>
      </c>
      <c r="P420">
        <v>2</v>
      </c>
      <c r="Q420" t="str">
        <f t="shared" si="7"/>
        <v>23</v>
      </c>
      <c r="R420">
        <v>4</v>
      </c>
      <c r="BG420">
        <v>4</v>
      </c>
      <c r="BH420">
        <v>2386</v>
      </c>
    </row>
    <row r="421" spans="1:60" x14ac:dyDescent="0.25">
      <c r="A421">
        <v>420</v>
      </c>
      <c r="D421">
        <v>163.14925700000001</v>
      </c>
      <c r="E421" s="5">
        <v>2</v>
      </c>
      <c r="F421">
        <v>157.01548200000002</v>
      </c>
      <c r="G421" s="4">
        <v>3</v>
      </c>
      <c r="P421">
        <v>2</v>
      </c>
      <c r="Q421" t="str">
        <f t="shared" si="7"/>
        <v>23</v>
      </c>
      <c r="R421">
        <v>2</v>
      </c>
      <c r="AB421" t="s">
        <v>286</v>
      </c>
      <c r="AC421" t="str">
        <f>CONCATENATE($R421,$R422,$R423,$R424)</f>
        <v>2143</v>
      </c>
      <c r="BG421">
        <v>2</v>
      </c>
      <c r="BH421">
        <v>2397</v>
      </c>
    </row>
    <row r="422" spans="1:60" x14ac:dyDescent="0.25">
      <c r="A422">
        <v>421</v>
      </c>
      <c r="D422">
        <v>163.24097</v>
      </c>
      <c r="E422" s="5">
        <v>2</v>
      </c>
      <c r="F422">
        <v>156.99319</v>
      </c>
      <c r="G422" s="4">
        <v>3</v>
      </c>
      <c r="P422">
        <v>2</v>
      </c>
      <c r="Q422" t="str">
        <f t="shared" si="7"/>
        <v>23</v>
      </c>
      <c r="R422">
        <v>1</v>
      </c>
      <c r="BG422">
        <v>1</v>
      </c>
      <c r="BH422">
        <v>2401</v>
      </c>
    </row>
    <row r="423" spans="1:60" x14ac:dyDescent="0.25">
      <c r="A423">
        <v>422</v>
      </c>
      <c r="F423">
        <v>157.00645299999999</v>
      </c>
      <c r="G423" s="4">
        <v>3</v>
      </c>
      <c r="P423">
        <v>1</v>
      </c>
      <c r="Q423" t="str">
        <f t="shared" si="7"/>
        <v>3</v>
      </c>
      <c r="R423">
        <v>4</v>
      </c>
      <c r="BG423">
        <v>4</v>
      </c>
      <c r="BH423">
        <v>2410</v>
      </c>
    </row>
    <row r="424" spans="1:60" x14ac:dyDescent="0.25">
      <c r="A424">
        <v>423</v>
      </c>
      <c r="F424">
        <v>156.985131</v>
      </c>
      <c r="G424" s="4">
        <v>3</v>
      </c>
      <c r="P424">
        <v>1</v>
      </c>
      <c r="Q424" t="str">
        <f t="shared" si="7"/>
        <v>3</v>
      </c>
      <c r="R424">
        <v>3</v>
      </c>
      <c r="BG424">
        <v>3</v>
      </c>
      <c r="BH424">
        <v>2411</v>
      </c>
    </row>
    <row r="425" spans="1:60" x14ac:dyDescent="0.25">
      <c r="A425">
        <v>424</v>
      </c>
      <c r="F425">
        <v>157.044659</v>
      </c>
      <c r="G425" s="4">
        <v>3</v>
      </c>
      <c r="P425">
        <v>1</v>
      </c>
      <c r="Q425" t="str">
        <f t="shared" si="7"/>
        <v>3</v>
      </c>
      <c r="R425">
        <v>2</v>
      </c>
      <c r="BG425">
        <v>2</v>
      </c>
      <c r="BH425">
        <v>2419</v>
      </c>
    </row>
    <row r="426" spans="1:60" x14ac:dyDescent="0.25">
      <c r="A426">
        <v>425</v>
      </c>
      <c r="F426">
        <v>157.044659</v>
      </c>
      <c r="G426" s="4">
        <v>3</v>
      </c>
      <c r="H426">
        <v>162.97771</v>
      </c>
      <c r="I426" s="3">
        <v>4</v>
      </c>
      <c r="P426">
        <v>2</v>
      </c>
      <c r="Q426" t="str">
        <f t="shared" si="7"/>
        <v>34</v>
      </c>
      <c r="R426">
        <v>1</v>
      </c>
      <c r="BG426">
        <v>1</v>
      </c>
      <c r="BH426">
        <v>2424</v>
      </c>
    </row>
    <row r="427" spans="1:60" x14ac:dyDescent="0.25">
      <c r="A427">
        <v>426</v>
      </c>
      <c r="H427">
        <v>162.97771</v>
      </c>
      <c r="I427" s="3">
        <v>4</v>
      </c>
      <c r="P427">
        <v>1</v>
      </c>
      <c r="Q427" t="str">
        <f t="shared" si="7"/>
        <v>4</v>
      </c>
      <c r="R427" t="s">
        <v>22</v>
      </c>
      <c r="BG427" t="s">
        <v>22</v>
      </c>
      <c r="BH427">
        <v>2432</v>
      </c>
    </row>
    <row r="428" spans="1:60" x14ac:dyDescent="0.25">
      <c r="A428">
        <v>427</v>
      </c>
      <c r="B428">
        <v>176.69265999999999</v>
      </c>
      <c r="C428" s="2">
        <v>1</v>
      </c>
      <c r="H428">
        <v>162.97771</v>
      </c>
      <c r="I428" s="3">
        <v>4</v>
      </c>
      <c r="P428">
        <v>2</v>
      </c>
      <c r="Q428" t="str">
        <f t="shared" si="7"/>
        <v>14</v>
      </c>
      <c r="R428" t="s">
        <v>22</v>
      </c>
      <c r="BG428" t="s">
        <v>22</v>
      </c>
      <c r="BH428">
        <v>2434</v>
      </c>
    </row>
    <row r="429" spans="1:60" x14ac:dyDescent="0.25">
      <c r="A429">
        <v>428</v>
      </c>
      <c r="B429">
        <v>176.67235700000001</v>
      </c>
      <c r="C429" s="2">
        <v>1</v>
      </c>
      <c r="H429">
        <v>162.97771</v>
      </c>
      <c r="I429" s="3">
        <v>4</v>
      </c>
      <c r="P429">
        <v>2</v>
      </c>
      <c r="Q429" t="str">
        <f t="shared" si="7"/>
        <v>14</v>
      </c>
      <c r="R429">
        <v>1</v>
      </c>
      <c r="AB429" t="s">
        <v>286</v>
      </c>
      <c r="AC429" t="str">
        <f>CONCATENATE($R429,$R430,$R431,$R432)</f>
        <v>1432</v>
      </c>
      <c r="BG429">
        <v>1</v>
      </c>
      <c r="BH429">
        <v>2435</v>
      </c>
    </row>
    <row r="430" spans="1:60" x14ac:dyDescent="0.25">
      <c r="A430">
        <v>429</v>
      </c>
      <c r="B430">
        <v>176.64272</v>
      </c>
      <c r="C430" s="2">
        <v>1</v>
      </c>
      <c r="H430">
        <v>162.97771</v>
      </c>
      <c r="I430" s="3">
        <v>4</v>
      </c>
      <c r="P430">
        <v>2</v>
      </c>
      <c r="Q430" t="str">
        <f t="shared" si="7"/>
        <v>14</v>
      </c>
      <c r="R430">
        <v>4</v>
      </c>
      <c r="BG430">
        <v>4</v>
      </c>
      <c r="BH430">
        <v>2443</v>
      </c>
    </row>
    <row r="431" spans="1:60" x14ac:dyDescent="0.25">
      <c r="A431">
        <v>430</v>
      </c>
      <c r="B431">
        <v>176.611861</v>
      </c>
      <c r="C431" s="2">
        <v>1</v>
      </c>
      <c r="H431">
        <v>162.97771</v>
      </c>
      <c r="I431" s="3">
        <v>4</v>
      </c>
      <c r="P431">
        <v>2</v>
      </c>
      <c r="Q431" t="str">
        <f t="shared" si="7"/>
        <v>14</v>
      </c>
      <c r="R431">
        <v>3</v>
      </c>
      <c r="BG431">
        <v>3</v>
      </c>
      <c r="BH431">
        <v>2446</v>
      </c>
    </row>
    <row r="432" spans="1:60" x14ac:dyDescent="0.25">
      <c r="A432">
        <v>431</v>
      </c>
      <c r="B432">
        <v>176.59059100000002</v>
      </c>
      <c r="C432" s="2">
        <v>1</v>
      </c>
      <c r="H432">
        <v>162.97771</v>
      </c>
      <c r="I432" s="3">
        <v>4</v>
      </c>
      <c r="P432">
        <v>2</v>
      </c>
      <c r="Q432" t="str">
        <f t="shared" si="7"/>
        <v>14</v>
      </c>
      <c r="R432">
        <v>2</v>
      </c>
      <c r="BG432">
        <v>2</v>
      </c>
      <c r="BH432">
        <v>2456</v>
      </c>
    </row>
    <row r="433" spans="1:60" x14ac:dyDescent="0.25">
      <c r="A433">
        <v>432</v>
      </c>
      <c r="B433">
        <v>176.61537900000002</v>
      </c>
      <c r="C433" s="2">
        <v>1</v>
      </c>
      <c r="H433">
        <v>162.97771</v>
      </c>
      <c r="I433" s="3">
        <v>4</v>
      </c>
      <c r="P433">
        <v>2</v>
      </c>
      <c r="Q433" t="str">
        <f t="shared" si="7"/>
        <v>14</v>
      </c>
      <c r="R433">
        <v>1</v>
      </c>
      <c r="AB433" t="s">
        <v>290</v>
      </c>
      <c r="AC433" t="str">
        <f>CONCATENATE($R433,$R434,$R435,$R436)</f>
        <v>1342</v>
      </c>
      <c r="BG433">
        <v>1</v>
      </c>
      <c r="BH433">
        <v>2463</v>
      </c>
    </row>
    <row r="434" spans="1:60" x14ac:dyDescent="0.25">
      <c r="A434">
        <v>433</v>
      </c>
      <c r="B434">
        <v>176.64032500000002</v>
      </c>
      <c r="C434" s="2">
        <v>1</v>
      </c>
      <c r="P434">
        <v>1</v>
      </c>
      <c r="Q434" t="str">
        <f t="shared" si="7"/>
        <v>1</v>
      </c>
      <c r="R434">
        <v>3</v>
      </c>
      <c r="BG434">
        <v>3</v>
      </c>
      <c r="BH434">
        <v>2468</v>
      </c>
    </row>
    <row r="435" spans="1:60" x14ac:dyDescent="0.25">
      <c r="A435">
        <v>434</v>
      </c>
      <c r="B435">
        <v>176.640784</v>
      </c>
      <c r="C435" s="2">
        <v>1</v>
      </c>
      <c r="P435">
        <v>1</v>
      </c>
      <c r="Q435" t="str">
        <f t="shared" si="7"/>
        <v>1</v>
      </c>
      <c r="R435">
        <v>4</v>
      </c>
      <c r="BG435">
        <v>4</v>
      </c>
      <c r="BH435">
        <v>2469</v>
      </c>
    </row>
    <row r="436" spans="1:60" x14ac:dyDescent="0.25">
      <c r="A436">
        <v>435</v>
      </c>
      <c r="B436">
        <v>176.66098500000001</v>
      </c>
      <c r="C436" s="2">
        <v>1</v>
      </c>
      <c r="P436">
        <v>1</v>
      </c>
      <c r="Q436" t="str">
        <f t="shared" si="7"/>
        <v>1</v>
      </c>
      <c r="R436">
        <v>2</v>
      </c>
      <c r="BG436">
        <v>2</v>
      </c>
      <c r="BH436">
        <v>2481</v>
      </c>
    </row>
    <row r="437" spans="1:60" x14ac:dyDescent="0.25">
      <c r="A437">
        <v>436</v>
      </c>
      <c r="B437">
        <v>176.630685</v>
      </c>
      <c r="C437" s="2">
        <v>1</v>
      </c>
      <c r="P437">
        <v>1</v>
      </c>
      <c r="Q437" t="str">
        <f t="shared" si="7"/>
        <v>1</v>
      </c>
      <c r="R437">
        <v>1</v>
      </c>
      <c r="AB437" t="s">
        <v>290</v>
      </c>
      <c r="AC437" t="str">
        <f>CONCATENATE($R437,$R438,$R439,$R440)</f>
        <v>1342</v>
      </c>
      <c r="BG437">
        <v>1</v>
      </c>
      <c r="BH437">
        <v>2484</v>
      </c>
    </row>
    <row r="438" spans="1:60" x14ac:dyDescent="0.25">
      <c r="A438">
        <v>437</v>
      </c>
      <c r="B438">
        <v>176.69265999999999</v>
      </c>
      <c r="C438" s="2">
        <v>1</v>
      </c>
      <c r="D438">
        <v>183.94349600000001</v>
      </c>
      <c r="E438" s="5">
        <v>2</v>
      </c>
      <c r="P438">
        <v>2</v>
      </c>
      <c r="Q438" t="str">
        <f t="shared" si="7"/>
        <v>12</v>
      </c>
      <c r="R438">
        <v>3</v>
      </c>
      <c r="BG438">
        <v>3</v>
      </c>
      <c r="BH438">
        <v>2491</v>
      </c>
    </row>
    <row r="439" spans="1:60" x14ac:dyDescent="0.25">
      <c r="A439">
        <v>438</v>
      </c>
      <c r="B439">
        <v>176.69265999999999</v>
      </c>
      <c r="C439" s="2">
        <v>1</v>
      </c>
      <c r="D439">
        <v>183.865298</v>
      </c>
      <c r="E439" s="5">
        <v>2</v>
      </c>
      <c r="P439">
        <v>2</v>
      </c>
      <c r="Q439" t="str">
        <f t="shared" si="7"/>
        <v>12</v>
      </c>
      <c r="R439">
        <v>4</v>
      </c>
      <c r="BG439">
        <v>4</v>
      </c>
      <c r="BH439">
        <v>2492</v>
      </c>
    </row>
    <row r="440" spans="1:60" x14ac:dyDescent="0.25">
      <c r="A440">
        <v>439</v>
      </c>
      <c r="D440">
        <v>183.92401000000001</v>
      </c>
      <c r="E440" s="5">
        <v>2</v>
      </c>
      <c r="P440">
        <v>1</v>
      </c>
      <c r="Q440" t="str">
        <f t="shared" si="7"/>
        <v>2</v>
      </c>
      <c r="R440">
        <v>2</v>
      </c>
      <c r="BG440">
        <v>2</v>
      </c>
      <c r="BH440">
        <v>2504</v>
      </c>
    </row>
    <row r="441" spans="1:60" x14ac:dyDescent="0.25">
      <c r="A441">
        <v>440</v>
      </c>
      <c r="D441">
        <v>183.93202099999999</v>
      </c>
      <c r="E441" s="5">
        <v>2</v>
      </c>
      <c r="P441">
        <v>1</v>
      </c>
      <c r="Q441" t="str">
        <f t="shared" si="7"/>
        <v>2</v>
      </c>
      <c r="R441">
        <v>1</v>
      </c>
      <c r="AB441" t="s">
        <v>290</v>
      </c>
      <c r="AC441" t="str">
        <f>CONCATENATE($R441,$R442,$R443,$R444)</f>
        <v>1342</v>
      </c>
      <c r="BG441">
        <v>1</v>
      </c>
      <c r="BH441">
        <v>2509</v>
      </c>
    </row>
    <row r="442" spans="1:60" x14ac:dyDescent="0.25">
      <c r="A442">
        <v>441</v>
      </c>
      <c r="D442">
        <v>183.91620900000001</v>
      </c>
      <c r="E442" s="5">
        <v>2</v>
      </c>
      <c r="P442">
        <v>1</v>
      </c>
      <c r="Q442" t="str">
        <f t="shared" si="7"/>
        <v>2</v>
      </c>
      <c r="R442">
        <v>3</v>
      </c>
      <c r="BG442">
        <v>3</v>
      </c>
      <c r="BH442">
        <v>2515</v>
      </c>
    </row>
    <row r="443" spans="1:60" x14ac:dyDescent="0.25">
      <c r="A443">
        <v>442</v>
      </c>
      <c r="D443">
        <v>183.88886600000001</v>
      </c>
      <c r="E443" s="5">
        <v>2</v>
      </c>
      <c r="P443">
        <v>1</v>
      </c>
      <c r="Q443" t="str">
        <f t="shared" si="7"/>
        <v>2</v>
      </c>
      <c r="R443">
        <v>4</v>
      </c>
      <c r="BG443">
        <v>4</v>
      </c>
      <c r="BH443">
        <v>2515</v>
      </c>
    </row>
    <row r="444" spans="1:60" x14ac:dyDescent="0.25">
      <c r="A444">
        <v>443</v>
      </c>
      <c r="D444">
        <v>183.88565399999999</v>
      </c>
      <c r="E444" s="5">
        <v>2</v>
      </c>
      <c r="F444">
        <v>180.27569099999999</v>
      </c>
      <c r="G444" s="4">
        <v>3</v>
      </c>
      <c r="P444">
        <v>2</v>
      </c>
      <c r="Q444" t="str">
        <f t="shared" si="7"/>
        <v>23</v>
      </c>
      <c r="R444">
        <v>2</v>
      </c>
      <c r="BG444">
        <v>2</v>
      </c>
      <c r="BH444">
        <v>2529</v>
      </c>
    </row>
    <row r="445" spans="1:60" x14ac:dyDescent="0.25">
      <c r="A445">
        <v>444</v>
      </c>
      <c r="D445">
        <v>183.94349600000001</v>
      </c>
      <c r="E445" s="5">
        <v>2</v>
      </c>
      <c r="F445">
        <v>180.36750699999999</v>
      </c>
      <c r="G445" s="4">
        <v>3</v>
      </c>
      <c r="P445">
        <v>2</v>
      </c>
      <c r="Q445" t="str">
        <f t="shared" si="7"/>
        <v>23</v>
      </c>
      <c r="R445">
        <v>1</v>
      </c>
      <c r="AB445" t="s">
        <v>290</v>
      </c>
      <c r="AC445" t="str">
        <f>CONCATENATE($R445,$R446,$R447,$R448)</f>
        <v>1342</v>
      </c>
      <c r="BG445">
        <v>1</v>
      </c>
      <c r="BH445">
        <v>2532</v>
      </c>
    </row>
    <row r="446" spans="1:60" x14ac:dyDescent="0.25">
      <c r="A446">
        <v>445</v>
      </c>
      <c r="D446">
        <v>183.94349600000001</v>
      </c>
      <c r="E446" s="5">
        <v>2</v>
      </c>
      <c r="F446">
        <v>180.36923899999999</v>
      </c>
      <c r="G446" s="4">
        <v>3</v>
      </c>
      <c r="P446">
        <v>2</v>
      </c>
      <c r="Q446" t="str">
        <f t="shared" si="7"/>
        <v>23</v>
      </c>
      <c r="R446">
        <v>3</v>
      </c>
      <c r="BG446">
        <v>3</v>
      </c>
      <c r="BH446">
        <v>2538</v>
      </c>
    </row>
    <row r="447" spans="1:60" x14ac:dyDescent="0.25">
      <c r="A447">
        <v>446</v>
      </c>
      <c r="F447">
        <v>180.330016</v>
      </c>
      <c r="G447" s="4">
        <v>3</v>
      </c>
      <c r="H447">
        <v>184.045772</v>
      </c>
      <c r="I447" s="3">
        <v>4</v>
      </c>
      <c r="P447">
        <v>2</v>
      </c>
      <c r="Q447" t="str">
        <f t="shared" si="7"/>
        <v>34</v>
      </c>
      <c r="R447">
        <v>4</v>
      </c>
      <c r="BG447">
        <v>4</v>
      </c>
      <c r="BH447">
        <v>2538</v>
      </c>
    </row>
    <row r="448" spans="1:60" x14ac:dyDescent="0.25">
      <c r="A448">
        <v>447</v>
      </c>
      <c r="F448">
        <v>180.29762199999999</v>
      </c>
      <c r="G448" s="4">
        <v>3</v>
      </c>
      <c r="H448">
        <v>184.135448</v>
      </c>
      <c r="I448" s="3">
        <v>4</v>
      </c>
      <c r="P448">
        <v>2</v>
      </c>
      <c r="Q448" t="str">
        <f t="shared" si="7"/>
        <v>34</v>
      </c>
      <c r="R448">
        <v>2</v>
      </c>
      <c r="BG448">
        <v>2</v>
      </c>
      <c r="BH448">
        <v>2550</v>
      </c>
    </row>
    <row r="449" spans="1:60" x14ac:dyDescent="0.25">
      <c r="A449">
        <v>448</v>
      </c>
      <c r="F449">
        <v>180.3595</v>
      </c>
      <c r="G449" s="4">
        <v>3</v>
      </c>
      <c r="H449">
        <v>184.093009</v>
      </c>
      <c r="I449" s="3">
        <v>4</v>
      </c>
      <c r="P449">
        <v>2</v>
      </c>
      <c r="Q449" t="str">
        <f t="shared" si="7"/>
        <v>34</v>
      </c>
      <c r="R449">
        <v>1</v>
      </c>
      <c r="AB449" t="s">
        <v>290</v>
      </c>
      <c r="AC449" t="str">
        <f>CONCATENATE($R449,$R450,$R451,$R452)</f>
        <v>1342</v>
      </c>
      <c r="BG449">
        <v>1</v>
      </c>
      <c r="BH449">
        <v>2553</v>
      </c>
    </row>
    <row r="450" spans="1:60" x14ac:dyDescent="0.25">
      <c r="A450">
        <v>449</v>
      </c>
      <c r="F450">
        <v>180.34159399999999</v>
      </c>
      <c r="G450" s="4">
        <v>3</v>
      </c>
      <c r="H450">
        <v>184.07061300000001</v>
      </c>
      <c r="I450" s="3">
        <v>4</v>
      </c>
      <c r="P450">
        <v>2</v>
      </c>
      <c r="Q450" t="str">
        <f t="shared" ref="Q450:Q513" si="8">CONCATENATE(C450,E450,G450,I450)</f>
        <v>34</v>
      </c>
      <c r="R450">
        <v>3</v>
      </c>
      <c r="BG450">
        <v>3</v>
      </c>
      <c r="BH450">
        <v>2560</v>
      </c>
    </row>
    <row r="451" spans="1:60" x14ac:dyDescent="0.25">
      <c r="A451">
        <v>450</v>
      </c>
      <c r="F451">
        <v>180.30675400000001</v>
      </c>
      <c r="G451" s="4">
        <v>3</v>
      </c>
      <c r="H451">
        <v>184.086986</v>
      </c>
      <c r="I451" s="3">
        <v>4</v>
      </c>
      <c r="P451">
        <v>2</v>
      </c>
      <c r="Q451" t="str">
        <f t="shared" si="8"/>
        <v>34</v>
      </c>
      <c r="R451">
        <v>4</v>
      </c>
      <c r="BG451">
        <v>4</v>
      </c>
      <c r="BH451">
        <v>2560</v>
      </c>
    </row>
    <row r="452" spans="1:60" x14ac:dyDescent="0.25">
      <c r="A452">
        <v>451</v>
      </c>
      <c r="F452">
        <v>180.32914700000001</v>
      </c>
      <c r="G452" s="4">
        <v>3</v>
      </c>
      <c r="H452">
        <v>184.077956</v>
      </c>
      <c r="I452" s="3">
        <v>4</v>
      </c>
      <c r="P452">
        <v>2</v>
      </c>
      <c r="Q452" t="str">
        <f t="shared" si="8"/>
        <v>34</v>
      </c>
      <c r="R452">
        <v>2</v>
      </c>
      <c r="BG452">
        <v>2</v>
      </c>
      <c r="BH452">
        <v>2571</v>
      </c>
    </row>
    <row r="453" spans="1:60" x14ac:dyDescent="0.25">
      <c r="A453">
        <v>452</v>
      </c>
      <c r="F453">
        <v>180.27569099999999</v>
      </c>
      <c r="G453" s="4">
        <v>3</v>
      </c>
      <c r="H453">
        <v>184.06617700000001</v>
      </c>
      <c r="I453" s="3">
        <v>4</v>
      </c>
      <c r="P453">
        <v>2</v>
      </c>
      <c r="Q453" t="str">
        <f t="shared" si="8"/>
        <v>34</v>
      </c>
      <c r="R453">
        <v>1</v>
      </c>
      <c r="AB453" t="s">
        <v>286</v>
      </c>
      <c r="AC453" t="str">
        <f>CONCATENATE($R453,$R454,$R455,$R456)</f>
        <v>1432</v>
      </c>
      <c r="BG453">
        <v>1</v>
      </c>
      <c r="BH453">
        <v>2575</v>
      </c>
    </row>
    <row r="454" spans="1:60" x14ac:dyDescent="0.25">
      <c r="A454">
        <v>453</v>
      </c>
      <c r="B454">
        <v>199.925376</v>
      </c>
      <c r="C454" s="2">
        <v>1</v>
      </c>
      <c r="H454">
        <v>184.03623099999999</v>
      </c>
      <c r="I454" s="3">
        <v>4</v>
      </c>
      <c r="P454">
        <v>2</v>
      </c>
      <c r="Q454" t="str">
        <f t="shared" si="8"/>
        <v>14</v>
      </c>
      <c r="R454">
        <v>4</v>
      </c>
      <c r="BG454">
        <v>4</v>
      </c>
      <c r="BH454">
        <v>2583</v>
      </c>
    </row>
    <row r="455" spans="1:60" x14ac:dyDescent="0.25">
      <c r="A455">
        <v>454</v>
      </c>
      <c r="B455">
        <v>199.94373999999999</v>
      </c>
      <c r="C455" s="2">
        <v>1</v>
      </c>
      <c r="H455">
        <v>184.022918</v>
      </c>
      <c r="I455" s="3">
        <v>4</v>
      </c>
      <c r="P455">
        <v>2</v>
      </c>
      <c r="Q455" t="str">
        <f t="shared" si="8"/>
        <v>14</v>
      </c>
      <c r="R455">
        <v>3</v>
      </c>
      <c r="BG455">
        <v>3</v>
      </c>
      <c r="BH455">
        <v>2584</v>
      </c>
    </row>
    <row r="456" spans="1:60" x14ac:dyDescent="0.25">
      <c r="A456">
        <v>455</v>
      </c>
      <c r="B456">
        <v>199.935676</v>
      </c>
      <c r="C456" s="2">
        <v>1</v>
      </c>
      <c r="H456">
        <v>184.045772</v>
      </c>
      <c r="I456" s="3">
        <v>4</v>
      </c>
      <c r="P456">
        <v>2</v>
      </c>
      <c r="Q456" t="str">
        <f t="shared" si="8"/>
        <v>14</v>
      </c>
      <c r="R456">
        <v>2</v>
      </c>
      <c r="BG456">
        <v>2</v>
      </c>
      <c r="BH456">
        <v>2593</v>
      </c>
    </row>
    <row r="457" spans="1:60" x14ac:dyDescent="0.25">
      <c r="A457">
        <v>456</v>
      </c>
      <c r="B457">
        <v>199.929046</v>
      </c>
      <c r="C457" s="2">
        <v>1</v>
      </c>
      <c r="H457">
        <v>184.045772</v>
      </c>
      <c r="I457" s="3">
        <v>4</v>
      </c>
      <c r="P457">
        <v>2</v>
      </c>
      <c r="Q457" t="str">
        <f t="shared" si="8"/>
        <v>14</v>
      </c>
      <c r="R457">
        <v>1</v>
      </c>
      <c r="AB457" t="s">
        <v>286</v>
      </c>
      <c r="AC457" t="str">
        <f>CONCATENATE($R457,$R458,$R459,$R460)</f>
        <v>1432</v>
      </c>
      <c r="BG457">
        <v>1</v>
      </c>
      <c r="BH457">
        <v>2597</v>
      </c>
    </row>
    <row r="458" spans="1:60" x14ac:dyDescent="0.25">
      <c r="A458">
        <v>457</v>
      </c>
      <c r="B458">
        <v>199.921142</v>
      </c>
      <c r="C458" s="2">
        <v>1</v>
      </c>
      <c r="P458">
        <v>1</v>
      </c>
      <c r="Q458" t="str">
        <f t="shared" si="8"/>
        <v>1</v>
      </c>
      <c r="R458">
        <v>4</v>
      </c>
      <c r="BG458">
        <v>4</v>
      </c>
      <c r="BH458">
        <v>2608</v>
      </c>
    </row>
    <row r="459" spans="1:60" x14ac:dyDescent="0.25">
      <c r="A459">
        <v>458</v>
      </c>
      <c r="B459">
        <v>199.92736400000001</v>
      </c>
      <c r="C459" s="2">
        <v>1</v>
      </c>
      <c r="P459">
        <v>1</v>
      </c>
      <c r="Q459" t="str">
        <f t="shared" si="8"/>
        <v>1</v>
      </c>
      <c r="R459">
        <v>3</v>
      </c>
      <c r="BG459">
        <v>3</v>
      </c>
      <c r="BH459">
        <v>2609</v>
      </c>
    </row>
    <row r="460" spans="1:60" x14ac:dyDescent="0.25">
      <c r="A460">
        <v>459</v>
      </c>
      <c r="B460">
        <v>199.92470900000001</v>
      </c>
      <c r="C460" s="2">
        <v>1</v>
      </c>
      <c r="P460">
        <v>1</v>
      </c>
      <c r="Q460" t="str">
        <f t="shared" si="8"/>
        <v>1</v>
      </c>
      <c r="R460">
        <v>2</v>
      </c>
      <c r="BG460">
        <v>2</v>
      </c>
      <c r="BH460">
        <v>2619</v>
      </c>
    </row>
    <row r="461" spans="1:60" x14ac:dyDescent="0.25">
      <c r="A461">
        <v>460</v>
      </c>
      <c r="B461">
        <v>199.93939900000001</v>
      </c>
      <c r="C461" s="2">
        <v>1</v>
      </c>
      <c r="D461">
        <v>205.862762</v>
      </c>
      <c r="E461" s="5">
        <v>2</v>
      </c>
      <c r="P461">
        <v>2</v>
      </c>
      <c r="Q461" t="str">
        <f t="shared" si="8"/>
        <v>12</v>
      </c>
      <c r="R461">
        <v>1</v>
      </c>
      <c r="BG461">
        <v>1</v>
      </c>
      <c r="BH461">
        <v>2624</v>
      </c>
    </row>
    <row r="462" spans="1:60" x14ac:dyDescent="0.25">
      <c r="A462">
        <v>461</v>
      </c>
      <c r="B462">
        <v>199.94597899999999</v>
      </c>
      <c r="C462" s="2">
        <v>1</v>
      </c>
      <c r="D462">
        <v>205.904281</v>
      </c>
      <c r="E462" s="5">
        <v>2</v>
      </c>
      <c r="P462">
        <v>2</v>
      </c>
      <c r="Q462" t="str">
        <f t="shared" si="8"/>
        <v>12</v>
      </c>
      <c r="R462" t="s">
        <v>22</v>
      </c>
      <c r="BG462" t="s">
        <v>22</v>
      </c>
      <c r="BH462">
        <v>2631</v>
      </c>
    </row>
    <row r="463" spans="1:60" x14ac:dyDescent="0.25">
      <c r="A463">
        <v>462</v>
      </c>
      <c r="B463">
        <v>199.925376</v>
      </c>
      <c r="C463" s="2">
        <v>1</v>
      </c>
      <c r="D463">
        <v>205.89826099999999</v>
      </c>
      <c r="E463" s="5">
        <v>2</v>
      </c>
      <c r="P463">
        <v>2</v>
      </c>
      <c r="Q463" t="str">
        <f t="shared" si="8"/>
        <v>12</v>
      </c>
    </row>
    <row r="464" spans="1:60" x14ac:dyDescent="0.25">
      <c r="A464">
        <v>463</v>
      </c>
      <c r="D464">
        <v>205.85362499999999</v>
      </c>
      <c r="E464" s="5">
        <v>2</v>
      </c>
      <c r="P464">
        <v>1</v>
      </c>
      <c r="Q464" t="str">
        <f t="shared" si="8"/>
        <v>2</v>
      </c>
    </row>
    <row r="465" spans="1:17" x14ac:dyDescent="0.25">
      <c r="A465">
        <v>464</v>
      </c>
      <c r="D465">
        <v>205.837512</v>
      </c>
      <c r="E465" s="5">
        <v>2</v>
      </c>
      <c r="P465">
        <v>1</v>
      </c>
      <c r="Q465" t="str">
        <f t="shared" si="8"/>
        <v>2</v>
      </c>
    </row>
    <row r="466" spans="1:17" x14ac:dyDescent="0.25">
      <c r="A466">
        <v>465</v>
      </c>
      <c r="D466">
        <v>205.85541499999999</v>
      </c>
      <c r="E466" s="5">
        <v>2</v>
      </c>
      <c r="P466">
        <v>1</v>
      </c>
      <c r="Q466" t="str">
        <f t="shared" si="8"/>
        <v>2</v>
      </c>
    </row>
    <row r="467" spans="1:17" x14ac:dyDescent="0.25">
      <c r="A467">
        <v>466</v>
      </c>
      <c r="D467">
        <v>205.92121800000001</v>
      </c>
      <c r="E467" s="5">
        <v>2</v>
      </c>
      <c r="P467">
        <v>1</v>
      </c>
      <c r="Q467" t="str">
        <f t="shared" si="8"/>
        <v>2</v>
      </c>
    </row>
    <row r="468" spans="1:17" x14ac:dyDescent="0.25">
      <c r="A468">
        <v>467</v>
      </c>
      <c r="D468">
        <v>205.92840899999999</v>
      </c>
      <c r="E468" s="5">
        <v>2</v>
      </c>
      <c r="P468">
        <v>1</v>
      </c>
      <c r="Q468" t="str">
        <f t="shared" si="8"/>
        <v>2</v>
      </c>
    </row>
    <row r="469" spans="1:17" x14ac:dyDescent="0.25">
      <c r="A469">
        <v>468</v>
      </c>
      <c r="D469">
        <v>206.04027500000001</v>
      </c>
      <c r="E469" s="5">
        <v>2</v>
      </c>
      <c r="F469">
        <v>203.47713400000001</v>
      </c>
      <c r="G469" s="4">
        <v>3</v>
      </c>
      <c r="P469">
        <v>2</v>
      </c>
      <c r="Q469" t="str">
        <f t="shared" si="8"/>
        <v>23</v>
      </c>
    </row>
    <row r="470" spans="1:17" x14ac:dyDescent="0.25">
      <c r="A470">
        <v>469</v>
      </c>
      <c r="D470">
        <v>205.862762</v>
      </c>
      <c r="E470" s="5">
        <v>2</v>
      </c>
      <c r="F470">
        <v>203.545638</v>
      </c>
      <c r="G470" s="4">
        <v>3</v>
      </c>
      <c r="P470">
        <v>2</v>
      </c>
      <c r="Q470" t="str">
        <f t="shared" si="8"/>
        <v>23</v>
      </c>
    </row>
    <row r="471" spans="1:17" x14ac:dyDescent="0.25">
      <c r="A471">
        <v>470</v>
      </c>
      <c r="F471">
        <v>203.49151499999999</v>
      </c>
      <c r="G471" s="4">
        <v>3</v>
      </c>
      <c r="P471">
        <v>1</v>
      </c>
      <c r="Q471" t="str">
        <f t="shared" si="8"/>
        <v>3</v>
      </c>
    </row>
    <row r="472" spans="1:17" x14ac:dyDescent="0.25">
      <c r="A472">
        <v>471</v>
      </c>
      <c r="F472">
        <v>203.53079500000001</v>
      </c>
      <c r="G472" s="4">
        <v>3</v>
      </c>
      <c r="H472">
        <v>206.262576</v>
      </c>
      <c r="I472" s="3">
        <v>4</v>
      </c>
      <c r="P472">
        <v>2</v>
      </c>
      <c r="Q472" t="str">
        <f t="shared" si="8"/>
        <v>34</v>
      </c>
    </row>
    <row r="473" spans="1:17" x14ac:dyDescent="0.25">
      <c r="A473">
        <v>472</v>
      </c>
      <c r="F473">
        <v>203.54145399999999</v>
      </c>
      <c r="G473" s="4">
        <v>3</v>
      </c>
      <c r="H473">
        <v>206.271705</v>
      </c>
      <c r="I473" s="3">
        <v>4</v>
      </c>
      <c r="P473">
        <v>2</v>
      </c>
      <c r="Q473" t="str">
        <f t="shared" si="8"/>
        <v>34</v>
      </c>
    </row>
    <row r="474" spans="1:17" x14ac:dyDescent="0.25">
      <c r="A474">
        <v>473</v>
      </c>
      <c r="F474">
        <v>203.536304</v>
      </c>
      <c r="G474" s="4">
        <v>3</v>
      </c>
      <c r="H474">
        <v>206.23084599999999</v>
      </c>
      <c r="I474" s="3">
        <v>4</v>
      </c>
      <c r="P474">
        <v>2</v>
      </c>
      <c r="Q474" t="str">
        <f t="shared" si="8"/>
        <v>34</v>
      </c>
    </row>
    <row r="475" spans="1:17" x14ac:dyDescent="0.25">
      <c r="A475">
        <v>474</v>
      </c>
      <c r="F475">
        <v>203.51533799999999</v>
      </c>
      <c r="G475" s="4">
        <v>3</v>
      </c>
      <c r="H475">
        <v>206.22237699999999</v>
      </c>
      <c r="I475" s="3">
        <v>4</v>
      </c>
      <c r="P475">
        <v>2</v>
      </c>
      <c r="Q475" t="str">
        <f t="shared" si="8"/>
        <v>34</v>
      </c>
    </row>
    <row r="476" spans="1:17" x14ac:dyDescent="0.25">
      <c r="A476">
        <v>475</v>
      </c>
      <c r="F476">
        <v>203.49544399999999</v>
      </c>
      <c r="G476" s="4">
        <v>3</v>
      </c>
      <c r="H476">
        <v>206.22508500000001</v>
      </c>
      <c r="I476" s="3">
        <v>4</v>
      </c>
      <c r="P476">
        <v>2</v>
      </c>
      <c r="Q476" t="str">
        <f t="shared" si="8"/>
        <v>34</v>
      </c>
    </row>
    <row r="477" spans="1:17" x14ac:dyDescent="0.25">
      <c r="A477">
        <v>476</v>
      </c>
      <c r="F477">
        <v>203.47713400000001</v>
      </c>
      <c r="G477" s="4">
        <v>3</v>
      </c>
      <c r="H477">
        <v>206.267776</v>
      </c>
      <c r="I477" s="3">
        <v>4</v>
      </c>
      <c r="P477">
        <v>2</v>
      </c>
      <c r="Q477" t="str">
        <f t="shared" si="8"/>
        <v>34</v>
      </c>
    </row>
    <row r="478" spans="1:17" x14ac:dyDescent="0.25">
      <c r="A478">
        <v>477</v>
      </c>
      <c r="B478">
        <v>219.772526</v>
      </c>
      <c r="C478" s="2">
        <v>1</v>
      </c>
      <c r="F478">
        <v>203.523349</v>
      </c>
      <c r="G478" s="4">
        <v>3</v>
      </c>
      <c r="H478">
        <v>206.26726500000001</v>
      </c>
      <c r="I478" s="3">
        <v>4</v>
      </c>
      <c r="P478">
        <v>3</v>
      </c>
      <c r="Q478" t="str">
        <f t="shared" si="8"/>
        <v>134</v>
      </c>
    </row>
    <row r="479" spans="1:17" x14ac:dyDescent="0.25">
      <c r="A479">
        <v>478</v>
      </c>
      <c r="B479">
        <v>219.740464</v>
      </c>
      <c r="C479" s="2">
        <v>1</v>
      </c>
      <c r="H479">
        <v>206.239825</v>
      </c>
      <c r="I479" s="3">
        <v>4</v>
      </c>
      <c r="P479">
        <v>2</v>
      </c>
      <c r="Q479" t="str">
        <f t="shared" si="8"/>
        <v>14</v>
      </c>
    </row>
    <row r="480" spans="1:17" x14ac:dyDescent="0.25">
      <c r="A480">
        <v>479</v>
      </c>
      <c r="B480">
        <v>219.77432999999999</v>
      </c>
      <c r="C480" s="2">
        <v>1</v>
      </c>
      <c r="H480">
        <v>206.214831</v>
      </c>
      <c r="I480" s="3">
        <v>4</v>
      </c>
      <c r="P480">
        <v>2</v>
      </c>
      <c r="Q480" t="str">
        <f t="shared" si="8"/>
        <v>14</v>
      </c>
    </row>
    <row r="481" spans="1:17" x14ac:dyDescent="0.25">
      <c r="A481">
        <v>480</v>
      </c>
      <c r="B481">
        <v>219.803505</v>
      </c>
      <c r="C481" s="2">
        <v>1</v>
      </c>
      <c r="H481">
        <v>206.262576</v>
      </c>
      <c r="I481" s="3">
        <v>4</v>
      </c>
      <c r="P481">
        <v>2</v>
      </c>
      <c r="Q481" t="str">
        <f t="shared" si="8"/>
        <v>14</v>
      </c>
    </row>
    <row r="482" spans="1:17" x14ac:dyDescent="0.25">
      <c r="A482">
        <v>481</v>
      </c>
      <c r="B482">
        <v>219.78046399999999</v>
      </c>
      <c r="C482" s="2">
        <v>1</v>
      </c>
      <c r="P482">
        <v>1</v>
      </c>
      <c r="Q482" t="str">
        <f t="shared" si="8"/>
        <v>1</v>
      </c>
    </row>
    <row r="483" spans="1:17" x14ac:dyDescent="0.25">
      <c r="A483">
        <v>482</v>
      </c>
      <c r="B483">
        <v>219.75659899999999</v>
      </c>
      <c r="C483" s="2">
        <v>1</v>
      </c>
      <c r="P483">
        <v>1</v>
      </c>
      <c r="Q483" t="str">
        <f t="shared" si="8"/>
        <v>1</v>
      </c>
    </row>
    <row r="484" spans="1:17" x14ac:dyDescent="0.25">
      <c r="A484">
        <v>483</v>
      </c>
      <c r="B484">
        <v>219.75742299999999</v>
      </c>
      <c r="C484" s="2">
        <v>1</v>
      </c>
      <c r="P484">
        <v>1</v>
      </c>
      <c r="Q484" t="str">
        <f t="shared" si="8"/>
        <v>1</v>
      </c>
    </row>
    <row r="485" spans="1:17" x14ac:dyDescent="0.25">
      <c r="A485">
        <v>484</v>
      </c>
      <c r="B485">
        <v>219.79092800000001</v>
      </c>
      <c r="C485" s="2">
        <v>1</v>
      </c>
      <c r="D485">
        <v>225.398248</v>
      </c>
      <c r="E485" s="5">
        <v>2</v>
      </c>
      <c r="P485">
        <v>2</v>
      </c>
      <c r="Q485" t="str">
        <f t="shared" si="8"/>
        <v>12</v>
      </c>
    </row>
    <row r="486" spans="1:17" x14ac:dyDescent="0.25">
      <c r="A486">
        <v>485</v>
      </c>
      <c r="B486">
        <v>219.78242299999999</v>
      </c>
      <c r="C486" s="2">
        <v>1</v>
      </c>
      <c r="D486">
        <v>225.32840200000001</v>
      </c>
      <c r="E486" s="5">
        <v>2</v>
      </c>
      <c r="P486">
        <v>2</v>
      </c>
      <c r="Q486" t="str">
        <f t="shared" si="8"/>
        <v>12</v>
      </c>
    </row>
    <row r="487" spans="1:17" x14ac:dyDescent="0.25">
      <c r="A487">
        <v>486</v>
      </c>
      <c r="B487">
        <v>219.772526</v>
      </c>
      <c r="C487" s="2">
        <v>1</v>
      </c>
      <c r="D487">
        <v>225.36654799999999</v>
      </c>
      <c r="E487" s="5">
        <v>2</v>
      </c>
      <c r="P487">
        <v>2</v>
      </c>
      <c r="Q487" t="str">
        <f t="shared" si="8"/>
        <v>12</v>
      </c>
    </row>
    <row r="488" spans="1:17" x14ac:dyDescent="0.25">
      <c r="A488">
        <v>487</v>
      </c>
      <c r="B488">
        <v>219.772526</v>
      </c>
      <c r="C488" s="2">
        <v>1</v>
      </c>
      <c r="D488">
        <v>225.328866</v>
      </c>
      <c r="E488" s="5">
        <v>2</v>
      </c>
      <c r="P488">
        <v>2</v>
      </c>
      <c r="Q488" t="str">
        <f t="shared" si="8"/>
        <v>12</v>
      </c>
    </row>
    <row r="489" spans="1:17" x14ac:dyDescent="0.25">
      <c r="A489">
        <v>488</v>
      </c>
      <c r="D489">
        <v>225.369641</v>
      </c>
      <c r="E489" s="5">
        <v>2</v>
      </c>
      <c r="P489">
        <v>1</v>
      </c>
      <c r="Q489" t="str">
        <f t="shared" si="8"/>
        <v>2</v>
      </c>
    </row>
    <row r="490" spans="1:17" x14ac:dyDescent="0.25">
      <c r="A490">
        <v>489</v>
      </c>
      <c r="D490">
        <v>225.34118699999999</v>
      </c>
      <c r="E490" s="5">
        <v>2</v>
      </c>
      <c r="P490">
        <v>1</v>
      </c>
      <c r="Q490" t="str">
        <f t="shared" si="8"/>
        <v>2</v>
      </c>
    </row>
    <row r="491" spans="1:17" x14ac:dyDescent="0.25">
      <c r="A491">
        <v>490</v>
      </c>
      <c r="D491">
        <v>225.30067099999999</v>
      </c>
      <c r="E491" s="5">
        <v>2</v>
      </c>
      <c r="P491">
        <v>1</v>
      </c>
      <c r="Q491" t="str">
        <f t="shared" si="8"/>
        <v>2</v>
      </c>
    </row>
    <row r="492" spans="1:17" x14ac:dyDescent="0.25">
      <c r="A492">
        <v>491</v>
      </c>
      <c r="D492">
        <v>225.29901999999998</v>
      </c>
      <c r="E492" s="5">
        <v>2</v>
      </c>
      <c r="F492">
        <v>223.28505200000001</v>
      </c>
      <c r="G492" s="4">
        <v>3</v>
      </c>
      <c r="P492">
        <v>2</v>
      </c>
      <c r="Q492" t="str">
        <f t="shared" si="8"/>
        <v>23</v>
      </c>
    </row>
    <row r="493" spans="1:17" x14ac:dyDescent="0.25">
      <c r="A493">
        <v>492</v>
      </c>
      <c r="D493">
        <v>225.18458899999999</v>
      </c>
      <c r="E493" s="5">
        <v>2</v>
      </c>
      <c r="F493">
        <v>223.36696000000001</v>
      </c>
      <c r="G493" s="4">
        <v>3</v>
      </c>
      <c r="P493">
        <v>2</v>
      </c>
      <c r="Q493" t="str">
        <f t="shared" si="8"/>
        <v>23</v>
      </c>
    </row>
    <row r="494" spans="1:17" x14ac:dyDescent="0.25">
      <c r="A494">
        <v>493</v>
      </c>
      <c r="D494">
        <v>225.398248</v>
      </c>
      <c r="E494" s="5">
        <v>2</v>
      </c>
      <c r="F494">
        <v>223.371083</v>
      </c>
      <c r="G494" s="4">
        <v>3</v>
      </c>
      <c r="P494">
        <v>2</v>
      </c>
      <c r="Q494" t="str">
        <f t="shared" si="8"/>
        <v>23</v>
      </c>
    </row>
    <row r="495" spans="1:17" x14ac:dyDescent="0.25">
      <c r="A495">
        <v>494</v>
      </c>
      <c r="F495">
        <v>223.36628899999999</v>
      </c>
      <c r="G495" s="4">
        <v>3</v>
      </c>
      <c r="P495">
        <v>1</v>
      </c>
      <c r="Q495" t="str">
        <f t="shared" si="8"/>
        <v>3</v>
      </c>
    </row>
    <row r="496" spans="1:17" x14ac:dyDescent="0.25">
      <c r="A496">
        <v>495</v>
      </c>
      <c r="F496">
        <v>223.326289</v>
      </c>
      <c r="G496" s="4">
        <v>3</v>
      </c>
      <c r="H496">
        <v>225.98567</v>
      </c>
      <c r="I496" s="3">
        <v>4</v>
      </c>
      <c r="P496">
        <v>2</v>
      </c>
      <c r="Q496" t="str">
        <f t="shared" si="8"/>
        <v>34</v>
      </c>
    </row>
    <row r="497" spans="1:17" x14ac:dyDescent="0.25">
      <c r="A497">
        <v>496</v>
      </c>
      <c r="F497">
        <v>223.340103</v>
      </c>
      <c r="G497" s="4">
        <v>3</v>
      </c>
      <c r="H497">
        <v>226.00005200000001</v>
      </c>
      <c r="I497" s="3">
        <v>4</v>
      </c>
      <c r="P497">
        <v>2</v>
      </c>
      <c r="Q497" t="str">
        <f t="shared" si="8"/>
        <v>34</v>
      </c>
    </row>
    <row r="498" spans="1:17" x14ac:dyDescent="0.25">
      <c r="A498">
        <v>497</v>
      </c>
      <c r="F498">
        <v>223.332887</v>
      </c>
      <c r="G498" s="4">
        <v>3</v>
      </c>
      <c r="H498">
        <v>225.99164999999999</v>
      </c>
      <c r="I498" s="3">
        <v>4</v>
      </c>
      <c r="P498">
        <v>2</v>
      </c>
      <c r="Q498" t="str">
        <f t="shared" si="8"/>
        <v>34</v>
      </c>
    </row>
    <row r="499" spans="1:17" x14ac:dyDescent="0.25">
      <c r="A499">
        <v>498</v>
      </c>
      <c r="F499">
        <v>223.35046399999999</v>
      </c>
      <c r="G499" s="4">
        <v>3</v>
      </c>
      <c r="H499">
        <v>225.969123</v>
      </c>
      <c r="I499" s="3">
        <v>4</v>
      </c>
      <c r="P499">
        <v>2</v>
      </c>
      <c r="Q499" t="str">
        <f t="shared" si="8"/>
        <v>34</v>
      </c>
    </row>
    <row r="500" spans="1:17" x14ac:dyDescent="0.25">
      <c r="A500">
        <v>499</v>
      </c>
      <c r="F500">
        <v>223.26773299999999</v>
      </c>
      <c r="G500" s="4">
        <v>3</v>
      </c>
      <c r="H500">
        <v>225.94195999999999</v>
      </c>
      <c r="I500" s="3">
        <v>4</v>
      </c>
      <c r="P500">
        <v>2</v>
      </c>
      <c r="Q500" t="str">
        <f t="shared" si="8"/>
        <v>34</v>
      </c>
    </row>
    <row r="501" spans="1:17" x14ac:dyDescent="0.25">
      <c r="A501">
        <v>500</v>
      </c>
      <c r="F501">
        <v>223.28134</v>
      </c>
      <c r="G501" s="4">
        <v>3</v>
      </c>
      <c r="H501">
        <v>225.93123700000001</v>
      </c>
      <c r="I501" s="3">
        <v>4</v>
      </c>
      <c r="P501">
        <v>2</v>
      </c>
      <c r="Q501" t="str">
        <f t="shared" si="8"/>
        <v>34</v>
      </c>
    </row>
    <row r="502" spans="1:17" x14ac:dyDescent="0.25">
      <c r="A502">
        <v>501</v>
      </c>
      <c r="B502">
        <v>241.10902099999998</v>
      </c>
      <c r="C502" s="2">
        <v>1</v>
      </c>
      <c r="F502">
        <v>223.28505200000001</v>
      </c>
      <c r="G502" s="4">
        <v>3</v>
      </c>
      <c r="H502">
        <v>225.90407199999999</v>
      </c>
      <c r="I502" s="3">
        <v>4</v>
      </c>
      <c r="P502">
        <v>3</v>
      </c>
      <c r="Q502" t="str">
        <f t="shared" si="8"/>
        <v>134</v>
      </c>
    </row>
    <row r="503" spans="1:17" x14ac:dyDescent="0.25">
      <c r="A503">
        <v>502</v>
      </c>
      <c r="B503">
        <v>241.098455</v>
      </c>
      <c r="C503" s="2">
        <v>1</v>
      </c>
      <c r="H503">
        <v>225.88592800000001</v>
      </c>
      <c r="I503" s="3">
        <v>4</v>
      </c>
      <c r="P503">
        <v>2</v>
      </c>
      <c r="Q503" t="str">
        <f t="shared" si="8"/>
        <v>14</v>
      </c>
    </row>
    <row r="504" spans="1:17" x14ac:dyDescent="0.25">
      <c r="A504">
        <v>503</v>
      </c>
      <c r="B504">
        <v>241.128919</v>
      </c>
      <c r="C504" s="2">
        <v>1</v>
      </c>
      <c r="H504">
        <v>225.917011</v>
      </c>
      <c r="I504" s="3">
        <v>4</v>
      </c>
      <c r="P504">
        <v>2</v>
      </c>
      <c r="Q504" t="str">
        <f t="shared" si="8"/>
        <v>14</v>
      </c>
    </row>
    <row r="505" spans="1:17" x14ac:dyDescent="0.25">
      <c r="A505">
        <v>504</v>
      </c>
      <c r="B505">
        <v>241.12664899999999</v>
      </c>
      <c r="C505" s="2">
        <v>1</v>
      </c>
      <c r="H505">
        <v>225.98567</v>
      </c>
      <c r="I505" s="3">
        <v>4</v>
      </c>
      <c r="P505">
        <v>2</v>
      </c>
      <c r="Q505" t="str">
        <f t="shared" si="8"/>
        <v>14</v>
      </c>
    </row>
    <row r="506" spans="1:17" x14ac:dyDescent="0.25">
      <c r="A506">
        <v>505</v>
      </c>
      <c r="B506">
        <v>241.127374</v>
      </c>
      <c r="C506" s="2">
        <v>1</v>
      </c>
      <c r="H506">
        <v>225.98567</v>
      </c>
      <c r="I506" s="3">
        <v>4</v>
      </c>
      <c r="P506">
        <v>2</v>
      </c>
      <c r="Q506" t="str">
        <f t="shared" si="8"/>
        <v>14</v>
      </c>
    </row>
    <row r="507" spans="1:17" x14ac:dyDescent="0.25">
      <c r="A507">
        <v>506</v>
      </c>
      <c r="B507">
        <v>241.109588</v>
      </c>
      <c r="C507" s="2">
        <v>1</v>
      </c>
      <c r="P507">
        <v>1</v>
      </c>
      <c r="Q507" t="str">
        <f t="shared" si="8"/>
        <v>1</v>
      </c>
    </row>
    <row r="508" spans="1:17" x14ac:dyDescent="0.25">
      <c r="A508">
        <v>507</v>
      </c>
      <c r="B508">
        <v>241.10463799999999</v>
      </c>
      <c r="C508" s="2">
        <v>1</v>
      </c>
      <c r="P508">
        <v>1</v>
      </c>
      <c r="Q508" t="str">
        <f t="shared" si="8"/>
        <v>1</v>
      </c>
    </row>
    <row r="509" spans="1:17" x14ac:dyDescent="0.25">
      <c r="A509">
        <v>508</v>
      </c>
      <c r="B509">
        <v>241.10268300000001</v>
      </c>
      <c r="C509" s="2">
        <v>1</v>
      </c>
      <c r="D509">
        <v>246.27840399999999</v>
      </c>
      <c r="E509" s="5">
        <v>2</v>
      </c>
      <c r="P509">
        <v>2</v>
      </c>
      <c r="Q509" t="str">
        <f t="shared" si="8"/>
        <v>12</v>
      </c>
    </row>
    <row r="510" spans="1:17" x14ac:dyDescent="0.25">
      <c r="A510">
        <v>509</v>
      </c>
      <c r="B510">
        <v>241.07783799999999</v>
      </c>
      <c r="C510" s="2">
        <v>1</v>
      </c>
      <c r="D510">
        <v>246.35634199999998</v>
      </c>
      <c r="E510" s="5">
        <v>2</v>
      </c>
      <c r="P510">
        <v>2</v>
      </c>
      <c r="Q510" t="str">
        <f t="shared" si="8"/>
        <v>12</v>
      </c>
    </row>
    <row r="511" spans="1:17" x14ac:dyDescent="0.25">
      <c r="A511">
        <v>510</v>
      </c>
      <c r="B511">
        <v>241.09546599999999</v>
      </c>
      <c r="C511" s="2">
        <v>1</v>
      </c>
      <c r="D511">
        <v>246.30201299999999</v>
      </c>
      <c r="E511" s="5">
        <v>2</v>
      </c>
      <c r="P511">
        <v>2</v>
      </c>
      <c r="Q511" t="str">
        <f t="shared" si="8"/>
        <v>12</v>
      </c>
    </row>
    <row r="512" spans="1:17" x14ac:dyDescent="0.25">
      <c r="A512">
        <v>511</v>
      </c>
      <c r="B512">
        <v>241.05294000000001</v>
      </c>
      <c r="C512" s="2">
        <v>1</v>
      </c>
      <c r="D512">
        <v>246.321651</v>
      </c>
      <c r="E512" s="5">
        <v>2</v>
      </c>
      <c r="P512">
        <v>2</v>
      </c>
      <c r="Q512" t="str">
        <f t="shared" si="8"/>
        <v>12</v>
      </c>
    </row>
    <row r="513" spans="1:17" x14ac:dyDescent="0.25">
      <c r="A513">
        <v>512</v>
      </c>
      <c r="B513">
        <v>241.10902099999998</v>
      </c>
      <c r="C513" s="2">
        <v>1</v>
      </c>
      <c r="D513">
        <v>246.32499999999999</v>
      </c>
      <c r="E513" s="5">
        <v>2</v>
      </c>
      <c r="P513">
        <v>2</v>
      </c>
      <c r="Q513" t="str">
        <f t="shared" si="8"/>
        <v>12</v>
      </c>
    </row>
    <row r="514" spans="1:17" x14ac:dyDescent="0.25">
      <c r="A514">
        <v>513</v>
      </c>
      <c r="D514">
        <v>246.334022</v>
      </c>
      <c r="E514" s="5">
        <v>2</v>
      </c>
      <c r="P514">
        <v>1</v>
      </c>
      <c r="Q514" t="str">
        <f t="shared" ref="Q514:Q577" si="9">CONCATENATE(C514,E514,G514,I514)</f>
        <v>2</v>
      </c>
    </row>
    <row r="515" spans="1:17" x14ac:dyDescent="0.25">
      <c r="A515">
        <v>514</v>
      </c>
      <c r="D515">
        <v>246.354072</v>
      </c>
      <c r="E515" s="5">
        <v>2</v>
      </c>
      <c r="P515">
        <v>1</v>
      </c>
      <c r="Q515" t="str">
        <f t="shared" si="9"/>
        <v>2</v>
      </c>
    </row>
    <row r="516" spans="1:17" x14ac:dyDescent="0.25">
      <c r="A516">
        <v>515</v>
      </c>
      <c r="D516">
        <v>246.37066999999999</v>
      </c>
      <c r="E516" s="5">
        <v>2</v>
      </c>
      <c r="P516">
        <v>1</v>
      </c>
      <c r="Q516" t="str">
        <f t="shared" si="9"/>
        <v>2</v>
      </c>
    </row>
    <row r="517" spans="1:17" x14ac:dyDescent="0.25">
      <c r="A517">
        <v>516</v>
      </c>
      <c r="D517">
        <v>246.346034</v>
      </c>
      <c r="E517" s="5">
        <v>2</v>
      </c>
      <c r="P517">
        <v>1</v>
      </c>
      <c r="Q517" t="str">
        <f t="shared" si="9"/>
        <v>2</v>
      </c>
    </row>
    <row r="518" spans="1:17" x14ac:dyDescent="0.25">
      <c r="A518">
        <v>517</v>
      </c>
      <c r="D518">
        <v>246.39953500000001</v>
      </c>
      <c r="E518" s="5">
        <v>2</v>
      </c>
      <c r="F518">
        <v>245.75474500000001</v>
      </c>
      <c r="G518" s="4">
        <v>3</v>
      </c>
      <c r="P518">
        <v>2</v>
      </c>
      <c r="Q518" t="str">
        <f t="shared" si="9"/>
        <v>23</v>
      </c>
    </row>
    <row r="519" spans="1:17" x14ac:dyDescent="0.25">
      <c r="A519">
        <v>518</v>
      </c>
      <c r="D519">
        <v>246.27840399999999</v>
      </c>
      <c r="E519" s="5">
        <v>2</v>
      </c>
      <c r="F519">
        <v>245.75474500000001</v>
      </c>
      <c r="G519" s="4">
        <v>3</v>
      </c>
      <c r="P519">
        <v>2</v>
      </c>
      <c r="Q519" t="str">
        <f t="shared" si="9"/>
        <v>23</v>
      </c>
    </row>
    <row r="520" spans="1:17" x14ac:dyDescent="0.25">
      <c r="A520">
        <v>519</v>
      </c>
      <c r="F520">
        <v>245.75474500000001</v>
      </c>
      <c r="G520" s="4">
        <v>3</v>
      </c>
      <c r="P520">
        <v>1</v>
      </c>
      <c r="Q520" t="str">
        <f t="shared" si="9"/>
        <v>3</v>
      </c>
    </row>
    <row r="521" spans="1:17" x14ac:dyDescent="0.25">
      <c r="A521">
        <v>520</v>
      </c>
      <c r="F521">
        <v>245.75474500000001</v>
      </c>
      <c r="G521" s="4">
        <v>3</v>
      </c>
      <c r="J521">
        <v>236.10556700000001</v>
      </c>
      <c r="K521" t="s">
        <v>22</v>
      </c>
      <c r="Q521" t="str">
        <f t="shared" si="9"/>
        <v>3</v>
      </c>
    </row>
    <row r="522" spans="1:17" x14ac:dyDescent="0.25">
      <c r="A522">
        <v>521</v>
      </c>
      <c r="Q522" t="str">
        <f t="shared" si="9"/>
        <v/>
      </c>
    </row>
    <row r="523" spans="1:17" x14ac:dyDescent="0.25">
      <c r="A523">
        <v>522</v>
      </c>
      <c r="J523">
        <v>38.766281000000014</v>
      </c>
      <c r="K523" t="s">
        <v>22</v>
      </c>
      <c r="Q523" t="str">
        <f t="shared" si="9"/>
        <v/>
      </c>
    </row>
    <row r="524" spans="1:17" x14ac:dyDescent="0.25">
      <c r="A524">
        <v>523</v>
      </c>
      <c r="F524">
        <v>20.382954000000012</v>
      </c>
      <c r="G524" s="4">
        <v>3</v>
      </c>
      <c r="P524">
        <v>1</v>
      </c>
      <c r="Q524" t="str">
        <f t="shared" si="9"/>
        <v>3</v>
      </c>
    </row>
    <row r="525" spans="1:17" x14ac:dyDescent="0.25">
      <c r="A525">
        <v>524</v>
      </c>
      <c r="D525">
        <v>30.994799000000015</v>
      </c>
      <c r="E525" s="5">
        <v>2</v>
      </c>
      <c r="F525">
        <v>20.382954000000012</v>
      </c>
      <c r="G525" s="4">
        <v>3</v>
      </c>
      <c r="P525">
        <v>2</v>
      </c>
      <c r="Q525" t="str">
        <f t="shared" si="9"/>
        <v>23</v>
      </c>
    </row>
    <row r="526" spans="1:17" x14ac:dyDescent="0.25">
      <c r="A526">
        <v>525</v>
      </c>
      <c r="D526">
        <v>31.023012000000008</v>
      </c>
      <c r="E526" s="5">
        <v>2</v>
      </c>
      <c r="F526">
        <v>20.46034800000001</v>
      </c>
      <c r="G526" s="4">
        <v>3</v>
      </c>
      <c r="P526">
        <v>2</v>
      </c>
      <c r="Q526" t="str">
        <f t="shared" si="9"/>
        <v>23</v>
      </c>
    </row>
    <row r="527" spans="1:17" x14ac:dyDescent="0.25">
      <c r="A527">
        <v>526</v>
      </c>
      <c r="D527">
        <v>31.013420000000011</v>
      </c>
      <c r="E527" s="5">
        <v>2</v>
      </c>
      <c r="F527">
        <v>20.426624000000011</v>
      </c>
      <c r="G527" s="4">
        <v>3</v>
      </c>
      <c r="P527">
        <v>2</v>
      </c>
      <c r="Q527" t="str">
        <f t="shared" si="9"/>
        <v>23</v>
      </c>
    </row>
    <row r="528" spans="1:17" x14ac:dyDescent="0.25">
      <c r="A528">
        <v>527</v>
      </c>
      <c r="D528">
        <v>31.022705000000016</v>
      </c>
      <c r="E528" s="5">
        <v>2</v>
      </c>
      <c r="F528">
        <v>20.428512000000012</v>
      </c>
      <c r="G528" s="4">
        <v>3</v>
      </c>
      <c r="P528">
        <v>2</v>
      </c>
      <c r="Q528" t="str">
        <f t="shared" si="9"/>
        <v>23</v>
      </c>
    </row>
    <row r="529" spans="1:17" x14ac:dyDescent="0.25">
      <c r="A529">
        <v>528</v>
      </c>
      <c r="D529">
        <v>30.992350000000016</v>
      </c>
      <c r="E529" s="5">
        <v>2</v>
      </c>
      <c r="F529">
        <v>20.428512000000012</v>
      </c>
      <c r="G529" s="4">
        <v>3</v>
      </c>
      <c r="P529">
        <v>2</v>
      </c>
      <c r="Q529" t="str">
        <f t="shared" si="9"/>
        <v>23</v>
      </c>
    </row>
    <row r="530" spans="1:17" x14ac:dyDescent="0.25">
      <c r="A530">
        <v>529</v>
      </c>
      <c r="D530">
        <v>30.988728000000009</v>
      </c>
      <c r="E530" s="5">
        <v>2</v>
      </c>
      <c r="F530">
        <v>20.430196000000009</v>
      </c>
      <c r="G530" s="4">
        <v>3</v>
      </c>
      <c r="P530">
        <v>2</v>
      </c>
      <c r="Q530" t="str">
        <f t="shared" si="9"/>
        <v>23</v>
      </c>
    </row>
    <row r="531" spans="1:17" x14ac:dyDescent="0.25">
      <c r="A531">
        <v>530</v>
      </c>
      <c r="D531">
        <v>30.968727000000015</v>
      </c>
      <c r="E531" s="5">
        <v>2</v>
      </c>
      <c r="F531">
        <v>20.403360000000013</v>
      </c>
      <c r="G531" s="4">
        <v>3</v>
      </c>
      <c r="P531">
        <v>2</v>
      </c>
      <c r="Q531" t="str">
        <f t="shared" si="9"/>
        <v>23</v>
      </c>
    </row>
    <row r="532" spans="1:17" x14ac:dyDescent="0.25">
      <c r="A532">
        <v>531</v>
      </c>
      <c r="D532">
        <v>30.96347200000001</v>
      </c>
      <c r="E532" s="5">
        <v>2</v>
      </c>
      <c r="F532">
        <v>20.456317000000013</v>
      </c>
      <c r="G532" s="4">
        <v>3</v>
      </c>
      <c r="P532">
        <v>2</v>
      </c>
      <c r="Q532" t="str">
        <f t="shared" si="9"/>
        <v>23</v>
      </c>
    </row>
    <row r="533" spans="1:17" x14ac:dyDescent="0.25">
      <c r="A533">
        <v>532</v>
      </c>
      <c r="D533">
        <v>31.020103000000013</v>
      </c>
      <c r="E533" s="5">
        <v>2</v>
      </c>
      <c r="F533">
        <v>20.417493000000015</v>
      </c>
      <c r="G533" s="4">
        <v>3</v>
      </c>
      <c r="P533">
        <v>2</v>
      </c>
      <c r="Q533" t="str">
        <f t="shared" si="9"/>
        <v>23</v>
      </c>
    </row>
    <row r="534" spans="1:17" x14ac:dyDescent="0.25">
      <c r="A534">
        <v>533</v>
      </c>
      <c r="D534">
        <v>31.035868000000008</v>
      </c>
      <c r="E534" s="5">
        <v>2</v>
      </c>
      <c r="F534">
        <v>20.397748000000014</v>
      </c>
      <c r="G534" s="4">
        <v>3</v>
      </c>
      <c r="P534">
        <v>2</v>
      </c>
      <c r="Q534" t="str">
        <f t="shared" si="9"/>
        <v>23</v>
      </c>
    </row>
    <row r="535" spans="1:17" x14ac:dyDescent="0.25">
      <c r="A535">
        <v>534</v>
      </c>
      <c r="D535">
        <v>31.039389000000014</v>
      </c>
      <c r="E535" s="5">
        <v>2</v>
      </c>
      <c r="F535">
        <v>20.383719000000013</v>
      </c>
      <c r="G535" s="4">
        <v>3</v>
      </c>
      <c r="P535">
        <v>2</v>
      </c>
      <c r="Q535" t="str">
        <f t="shared" si="9"/>
        <v>23</v>
      </c>
    </row>
    <row r="536" spans="1:17" x14ac:dyDescent="0.25">
      <c r="A536">
        <v>535</v>
      </c>
      <c r="D536">
        <v>31.021532000000008</v>
      </c>
      <c r="E536" s="5">
        <v>2</v>
      </c>
      <c r="F536">
        <v>20.382954000000012</v>
      </c>
      <c r="G536" s="4">
        <v>3</v>
      </c>
      <c r="P536">
        <v>2</v>
      </c>
      <c r="Q536" t="str">
        <f t="shared" si="9"/>
        <v>23</v>
      </c>
    </row>
    <row r="537" spans="1:17" x14ac:dyDescent="0.25">
      <c r="A537">
        <v>536</v>
      </c>
      <c r="D537">
        <v>30.994799000000015</v>
      </c>
      <c r="E537" s="5">
        <v>2</v>
      </c>
      <c r="P537">
        <v>1</v>
      </c>
      <c r="Q537" t="str">
        <f t="shared" si="9"/>
        <v>2</v>
      </c>
    </row>
    <row r="538" spans="1:17" x14ac:dyDescent="0.25">
      <c r="A538">
        <v>537</v>
      </c>
      <c r="D538">
        <v>30.994799000000015</v>
      </c>
      <c r="E538" s="5">
        <v>2</v>
      </c>
      <c r="P538">
        <v>1</v>
      </c>
      <c r="Q538" t="str">
        <f t="shared" si="9"/>
        <v>2</v>
      </c>
    </row>
    <row r="539" spans="1:17" x14ac:dyDescent="0.25">
      <c r="A539">
        <v>538</v>
      </c>
      <c r="P539">
        <v>0</v>
      </c>
      <c r="Q539" t="str">
        <f t="shared" si="9"/>
        <v/>
      </c>
    </row>
    <row r="540" spans="1:17" x14ac:dyDescent="0.25">
      <c r="A540">
        <v>539</v>
      </c>
      <c r="B540">
        <v>41.449970000000015</v>
      </c>
      <c r="C540" s="2">
        <v>1</v>
      </c>
      <c r="P540">
        <v>1</v>
      </c>
      <c r="Q540" t="str">
        <f t="shared" si="9"/>
        <v>1</v>
      </c>
    </row>
    <row r="541" spans="1:17" x14ac:dyDescent="0.25">
      <c r="A541">
        <v>540</v>
      </c>
      <c r="B541">
        <v>41.514606000000015</v>
      </c>
      <c r="C541" s="2">
        <v>1</v>
      </c>
      <c r="P541">
        <v>1</v>
      </c>
      <c r="Q541" t="str">
        <f t="shared" si="9"/>
        <v>1</v>
      </c>
    </row>
    <row r="542" spans="1:17" x14ac:dyDescent="0.25">
      <c r="A542">
        <v>541</v>
      </c>
      <c r="B542">
        <v>41.49399600000001</v>
      </c>
      <c r="C542" s="2">
        <v>1</v>
      </c>
      <c r="H542">
        <v>32.142799000000011</v>
      </c>
      <c r="I542" s="3">
        <v>4</v>
      </c>
      <c r="P542">
        <v>2</v>
      </c>
      <c r="Q542" t="str">
        <f t="shared" si="9"/>
        <v>14</v>
      </c>
    </row>
    <row r="543" spans="1:17" x14ac:dyDescent="0.25">
      <c r="A543">
        <v>542</v>
      </c>
      <c r="B543">
        <v>41.480938000000009</v>
      </c>
      <c r="C543" s="2">
        <v>1</v>
      </c>
      <c r="H543">
        <v>32.188461000000011</v>
      </c>
      <c r="I543" s="3">
        <v>4</v>
      </c>
      <c r="P543">
        <v>2</v>
      </c>
      <c r="Q543" t="str">
        <f t="shared" si="9"/>
        <v>14</v>
      </c>
    </row>
    <row r="544" spans="1:17" x14ac:dyDescent="0.25">
      <c r="A544">
        <v>543</v>
      </c>
      <c r="B544">
        <v>41.518383000000014</v>
      </c>
      <c r="C544" s="2">
        <v>1</v>
      </c>
      <c r="H544">
        <v>32.16565700000001</v>
      </c>
      <c r="I544" s="3">
        <v>4</v>
      </c>
      <c r="P544">
        <v>2</v>
      </c>
      <c r="Q544" t="str">
        <f t="shared" si="9"/>
        <v>14</v>
      </c>
    </row>
    <row r="545" spans="1:17" x14ac:dyDescent="0.25">
      <c r="A545">
        <v>544</v>
      </c>
      <c r="B545">
        <v>41.500629000000011</v>
      </c>
      <c r="C545" s="2">
        <v>1</v>
      </c>
      <c r="H545">
        <v>32.158054000000007</v>
      </c>
      <c r="I545" s="3">
        <v>4</v>
      </c>
      <c r="P545">
        <v>2</v>
      </c>
      <c r="Q545" t="str">
        <f t="shared" si="9"/>
        <v>14</v>
      </c>
    </row>
    <row r="546" spans="1:17" x14ac:dyDescent="0.25">
      <c r="A546">
        <v>545</v>
      </c>
      <c r="B546">
        <v>41.474049000000015</v>
      </c>
      <c r="C546" s="2">
        <v>1</v>
      </c>
      <c r="H546">
        <v>32.153719000000009</v>
      </c>
      <c r="I546" s="3">
        <v>4</v>
      </c>
      <c r="P546">
        <v>2</v>
      </c>
      <c r="Q546" t="str">
        <f t="shared" si="9"/>
        <v>14</v>
      </c>
    </row>
    <row r="547" spans="1:17" x14ac:dyDescent="0.25">
      <c r="A547">
        <v>546</v>
      </c>
      <c r="B547">
        <v>41.45874400000001</v>
      </c>
      <c r="C547" s="2">
        <v>1</v>
      </c>
      <c r="H547">
        <v>32.115200000000016</v>
      </c>
      <c r="I547" s="3">
        <v>4</v>
      </c>
      <c r="P547">
        <v>2</v>
      </c>
      <c r="Q547" t="str">
        <f t="shared" si="9"/>
        <v>14</v>
      </c>
    </row>
    <row r="548" spans="1:17" x14ac:dyDescent="0.25">
      <c r="A548">
        <v>547</v>
      </c>
      <c r="B548">
        <v>41.484612000000013</v>
      </c>
      <c r="C548" s="2">
        <v>1</v>
      </c>
      <c r="H548">
        <v>32.118057000000007</v>
      </c>
      <c r="I548" s="3">
        <v>4</v>
      </c>
      <c r="P548">
        <v>2</v>
      </c>
      <c r="Q548" t="str">
        <f t="shared" si="9"/>
        <v>14</v>
      </c>
    </row>
    <row r="549" spans="1:17" x14ac:dyDescent="0.25">
      <c r="A549">
        <v>548</v>
      </c>
      <c r="B549">
        <v>41.493332000000009</v>
      </c>
      <c r="C549" s="2">
        <v>1</v>
      </c>
      <c r="H549">
        <v>32.087955000000008</v>
      </c>
      <c r="I549" s="3">
        <v>4</v>
      </c>
      <c r="P549">
        <v>2</v>
      </c>
      <c r="Q549" t="str">
        <f t="shared" si="9"/>
        <v>14</v>
      </c>
    </row>
    <row r="550" spans="1:17" x14ac:dyDescent="0.25">
      <c r="A550">
        <v>549</v>
      </c>
      <c r="B550">
        <v>41.449970000000015</v>
      </c>
      <c r="C550" s="2">
        <v>1</v>
      </c>
      <c r="H550">
        <v>32.128464000000008</v>
      </c>
      <c r="I550" s="3">
        <v>4</v>
      </c>
      <c r="P550">
        <v>2</v>
      </c>
      <c r="Q550" t="str">
        <f t="shared" si="9"/>
        <v>14</v>
      </c>
    </row>
    <row r="551" spans="1:17" x14ac:dyDescent="0.25">
      <c r="A551">
        <v>550</v>
      </c>
      <c r="H551">
        <v>32.060457000000014</v>
      </c>
      <c r="I551" s="3">
        <v>4</v>
      </c>
      <c r="P551">
        <v>1</v>
      </c>
      <c r="Q551" t="str">
        <f t="shared" si="9"/>
        <v>4</v>
      </c>
    </row>
    <row r="552" spans="1:17" x14ac:dyDescent="0.25">
      <c r="A552">
        <v>551</v>
      </c>
      <c r="H552">
        <v>32.140862000000013</v>
      </c>
      <c r="I552" s="3">
        <v>4</v>
      </c>
      <c r="P552">
        <v>1</v>
      </c>
      <c r="Q552" t="str">
        <f t="shared" si="9"/>
        <v>4</v>
      </c>
    </row>
    <row r="553" spans="1:17" x14ac:dyDescent="0.25">
      <c r="A553">
        <v>552</v>
      </c>
      <c r="H553">
        <v>32.142799000000011</v>
      </c>
      <c r="I553" s="3">
        <v>4</v>
      </c>
      <c r="P553">
        <v>1</v>
      </c>
      <c r="Q553" t="str">
        <f t="shared" si="9"/>
        <v>4</v>
      </c>
    </row>
    <row r="554" spans="1:17" x14ac:dyDescent="0.25">
      <c r="A554">
        <v>553</v>
      </c>
      <c r="D554">
        <v>53.444088000000015</v>
      </c>
      <c r="E554" s="5">
        <v>2</v>
      </c>
      <c r="F554">
        <v>41.432522000000013</v>
      </c>
      <c r="G554" s="4">
        <v>3</v>
      </c>
      <c r="P554">
        <v>2</v>
      </c>
      <c r="Q554" t="str">
        <f t="shared" si="9"/>
        <v>23</v>
      </c>
    </row>
    <row r="555" spans="1:17" x14ac:dyDescent="0.25">
      <c r="A555">
        <v>554</v>
      </c>
      <c r="D555">
        <v>53.463116000000014</v>
      </c>
      <c r="E555" s="5">
        <v>2</v>
      </c>
      <c r="F555">
        <v>41.351555000000012</v>
      </c>
      <c r="G555" s="4">
        <v>3</v>
      </c>
      <c r="P555">
        <v>2</v>
      </c>
      <c r="Q555" t="str">
        <f t="shared" si="9"/>
        <v>23</v>
      </c>
    </row>
    <row r="556" spans="1:17" x14ac:dyDescent="0.25">
      <c r="A556">
        <v>555</v>
      </c>
      <c r="D556">
        <v>53.46204800000001</v>
      </c>
      <c r="E556" s="5">
        <v>2</v>
      </c>
      <c r="F556">
        <v>41.347984000000011</v>
      </c>
      <c r="G556" s="4">
        <v>3</v>
      </c>
      <c r="P556">
        <v>2</v>
      </c>
      <c r="Q556" t="str">
        <f t="shared" si="9"/>
        <v>23</v>
      </c>
    </row>
    <row r="557" spans="1:17" x14ac:dyDescent="0.25">
      <c r="A557">
        <v>556</v>
      </c>
      <c r="D557">
        <v>53.467911000000015</v>
      </c>
      <c r="E557" s="5">
        <v>2</v>
      </c>
      <c r="F557">
        <v>41.372219000000015</v>
      </c>
      <c r="G557" s="4">
        <v>3</v>
      </c>
      <c r="P557">
        <v>2</v>
      </c>
      <c r="Q557" t="str">
        <f t="shared" si="9"/>
        <v>23</v>
      </c>
    </row>
    <row r="558" spans="1:17" x14ac:dyDescent="0.25">
      <c r="A558">
        <v>557</v>
      </c>
      <c r="D558">
        <v>53.506584000000011</v>
      </c>
      <c r="E558" s="5">
        <v>2</v>
      </c>
      <c r="F558">
        <v>41.41226600000001</v>
      </c>
      <c r="G558" s="4">
        <v>3</v>
      </c>
      <c r="P558">
        <v>2</v>
      </c>
      <c r="Q558" t="str">
        <f t="shared" si="9"/>
        <v>23</v>
      </c>
    </row>
    <row r="559" spans="1:17" x14ac:dyDescent="0.25">
      <c r="A559">
        <v>558</v>
      </c>
      <c r="D559">
        <v>53.501789000000009</v>
      </c>
      <c r="E559" s="5">
        <v>2</v>
      </c>
      <c r="F559">
        <v>41.464916000000009</v>
      </c>
      <c r="G559" s="4">
        <v>3</v>
      </c>
      <c r="P559">
        <v>2</v>
      </c>
      <c r="Q559" t="str">
        <f t="shared" si="9"/>
        <v>23</v>
      </c>
    </row>
    <row r="560" spans="1:17" x14ac:dyDescent="0.25">
      <c r="A560">
        <v>559</v>
      </c>
      <c r="D560">
        <v>53.474648000000009</v>
      </c>
      <c r="E560" s="5">
        <v>2</v>
      </c>
      <c r="F560">
        <v>41.432930000000013</v>
      </c>
      <c r="G560" s="4">
        <v>3</v>
      </c>
      <c r="P560">
        <v>2</v>
      </c>
      <c r="Q560" t="str">
        <f t="shared" si="9"/>
        <v>23</v>
      </c>
    </row>
    <row r="561" spans="1:17" x14ac:dyDescent="0.25">
      <c r="A561">
        <v>560</v>
      </c>
      <c r="D561">
        <v>53.484852000000011</v>
      </c>
      <c r="E561" s="5">
        <v>2</v>
      </c>
      <c r="F561">
        <v>41.437981000000015</v>
      </c>
      <c r="G561" s="4">
        <v>3</v>
      </c>
      <c r="P561">
        <v>2</v>
      </c>
      <c r="Q561" t="str">
        <f t="shared" si="9"/>
        <v>23</v>
      </c>
    </row>
    <row r="562" spans="1:17" x14ac:dyDescent="0.25">
      <c r="A562">
        <v>561</v>
      </c>
      <c r="D562">
        <v>53.50536000000001</v>
      </c>
      <c r="E562" s="5">
        <v>2</v>
      </c>
      <c r="F562">
        <v>41.505375000000015</v>
      </c>
      <c r="G562" s="4">
        <v>3</v>
      </c>
      <c r="P562">
        <v>2</v>
      </c>
      <c r="Q562" t="str">
        <f t="shared" si="9"/>
        <v>23</v>
      </c>
    </row>
    <row r="563" spans="1:17" x14ac:dyDescent="0.25">
      <c r="A563">
        <v>562</v>
      </c>
      <c r="D563">
        <v>53.520821000000012</v>
      </c>
      <c r="E563" s="5">
        <v>2</v>
      </c>
      <c r="F563">
        <v>41.432522000000013</v>
      </c>
      <c r="G563" s="4">
        <v>3</v>
      </c>
      <c r="P563">
        <v>2</v>
      </c>
      <c r="Q563" t="str">
        <f t="shared" si="9"/>
        <v>23</v>
      </c>
    </row>
    <row r="564" spans="1:17" x14ac:dyDescent="0.25">
      <c r="A564">
        <v>563</v>
      </c>
      <c r="D564">
        <v>53.444088000000015</v>
      </c>
      <c r="E564" s="5">
        <v>2</v>
      </c>
      <c r="P564">
        <v>1</v>
      </c>
      <c r="Q564" t="str">
        <f t="shared" si="9"/>
        <v>2</v>
      </c>
    </row>
    <row r="565" spans="1:17" x14ac:dyDescent="0.25">
      <c r="A565">
        <v>564</v>
      </c>
      <c r="P565">
        <v>0</v>
      </c>
      <c r="Q565" t="str">
        <f t="shared" si="9"/>
        <v/>
      </c>
    </row>
    <row r="566" spans="1:17" x14ac:dyDescent="0.25">
      <c r="A566">
        <v>565</v>
      </c>
      <c r="P566">
        <v>0</v>
      </c>
      <c r="Q566" t="str">
        <f t="shared" si="9"/>
        <v/>
      </c>
    </row>
    <row r="567" spans="1:17" x14ac:dyDescent="0.25">
      <c r="A567">
        <v>566</v>
      </c>
      <c r="P567">
        <v>0</v>
      </c>
      <c r="Q567" t="str">
        <f t="shared" si="9"/>
        <v/>
      </c>
    </row>
    <row r="568" spans="1:17" x14ac:dyDescent="0.25">
      <c r="A568">
        <v>567</v>
      </c>
      <c r="P568">
        <v>0</v>
      </c>
      <c r="Q568" t="str">
        <f t="shared" si="9"/>
        <v/>
      </c>
    </row>
    <row r="569" spans="1:17" x14ac:dyDescent="0.25">
      <c r="A569">
        <v>568</v>
      </c>
      <c r="B569">
        <v>65.517902000000021</v>
      </c>
      <c r="C569" s="2">
        <v>1</v>
      </c>
      <c r="H569">
        <v>54.727032000000015</v>
      </c>
      <c r="I569" s="3">
        <v>4</v>
      </c>
      <c r="P569">
        <v>2</v>
      </c>
      <c r="Q569" t="str">
        <f t="shared" si="9"/>
        <v>14</v>
      </c>
    </row>
    <row r="570" spans="1:17" x14ac:dyDescent="0.25">
      <c r="A570">
        <v>569</v>
      </c>
      <c r="B570">
        <v>65.598152000000013</v>
      </c>
      <c r="C570" s="2">
        <v>1</v>
      </c>
      <c r="H570">
        <v>54.831516000000015</v>
      </c>
      <c r="I570" s="3">
        <v>4</v>
      </c>
      <c r="P570">
        <v>2</v>
      </c>
      <c r="Q570" t="str">
        <f t="shared" si="9"/>
        <v>14</v>
      </c>
    </row>
    <row r="571" spans="1:17" x14ac:dyDescent="0.25">
      <c r="A571">
        <v>570</v>
      </c>
      <c r="B571">
        <v>65.542027000000019</v>
      </c>
      <c r="C571" s="2">
        <v>1</v>
      </c>
      <c r="H571">
        <v>54.776009000000009</v>
      </c>
      <c r="I571" s="3">
        <v>4</v>
      </c>
      <c r="P571">
        <v>2</v>
      </c>
      <c r="Q571" t="str">
        <f t="shared" si="9"/>
        <v>14</v>
      </c>
    </row>
    <row r="572" spans="1:17" x14ac:dyDescent="0.25">
      <c r="A572">
        <v>571</v>
      </c>
      <c r="B572">
        <v>65.547333000000009</v>
      </c>
      <c r="C572" s="2">
        <v>1</v>
      </c>
      <c r="H572">
        <v>54.751011000000013</v>
      </c>
      <c r="I572" s="3">
        <v>4</v>
      </c>
      <c r="P572">
        <v>2</v>
      </c>
      <c r="Q572" t="str">
        <f t="shared" si="9"/>
        <v>14</v>
      </c>
    </row>
    <row r="573" spans="1:17" x14ac:dyDescent="0.25">
      <c r="A573">
        <v>572</v>
      </c>
      <c r="B573">
        <v>65.548611000000022</v>
      </c>
      <c r="C573" s="2">
        <v>1</v>
      </c>
      <c r="H573">
        <v>54.770908000000013</v>
      </c>
      <c r="I573" s="3">
        <v>4</v>
      </c>
      <c r="P573">
        <v>2</v>
      </c>
      <c r="Q573" t="str">
        <f t="shared" si="9"/>
        <v>14</v>
      </c>
    </row>
    <row r="574" spans="1:17" x14ac:dyDescent="0.25">
      <c r="A574">
        <v>573</v>
      </c>
      <c r="B574">
        <v>65.555241000000009</v>
      </c>
      <c r="C574" s="2">
        <v>1</v>
      </c>
      <c r="H574">
        <v>54.803658000000013</v>
      </c>
      <c r="I574" s="3">
        <v>4</v>
      </c>
      <c r="P574">
        <v>2</v>
      </c>
      <c r="Q574" t="str">
        <f t="shared" si="9"/>
        <v>14</v>
      </c>
    </row>
    <row r="575" spans="1:17" x14ac:dyDescent="0.25">
      <c r="A575">
        <v>574</v>
      </c>
      <c r="B575">
        <v>65.515091000000012</v>
      </c>
      <c r="C575" s="2">
        <v>1</v>
      </c>
      <c r="H575">
        <v>54.826923000000015</v>
      </c>
      <c r="I575" s="3">
        <v>4</v>
      </c>
      <c r="P575">
        <v>2</v>
      </c>
      <c r="Q575" t="str">
        <f t="shared" si="9"/>
        <v>14</v>
      </c>
    </row>
    <row r="576" spans="1:17" x14ac:dyDescent="0.25">
      <c r="A576">
        <v>575</v>
      </c>
      <c r="B576">
        <v>65.559578000000016</v>
      </c>
      <c r="C576" s="2">
        <v>1</v>
      </c>
      <c r="H576">
        <v>54.835087000000009</v>
      </c>
      <c r="I576" s="3">
        <v>4</v>
      </c>
      <c r="P576">
        <v>2</v>
      </c>
      <c r="Q576" t="str">
        <f t="shared" si="9"/>
        <v>14</v>
      </c>
    </row>
    <row r="577" spans="1:17" x14ac:dyDescent="0.25">
      <c r="A577">
        <v>576</v>
      </c>
      <c r="B577">
        <v>65.586617000000018</v>
      </c>
      <c r="C577" s="2">
        <v>1</v>
      </c>
      <c r="H577">
        <v>54.727032000000015</v>
      </c>
      <c r="I577" s="3">
        <v>4</v>
      </c>
      <c r="P577">
        <v>2</v>
      </c>
      <c r="Q577" t="str">
        <f t="shared" si="9"/>
        <v>14</v>
      </c>
    </row>
    <row r="578" spans="1:17" x14ac:dyDescent="0.25">
      <c r="A578">
        <v>577</v>
      </c>
      <c r="B578">
        <v>65.517902000000021</v>
      </c>
      <c r="C578" s="2">
        <v>1</v>
      </c>
      <c r="H578">
        <v>54.727032000000015</v>
      </c>
      <c r="I578" s="3">
        <v>4</v>
      </c>
      <c r="P578">
        <v>2</v>
      </c>
      <c r="Q578" t="str">
        <f t="shared" ref="Q578:Q641" si="10">CONCATENATE(C578,E578,G578,I578)</f>
        <v>14</v>
      </c>
    </row>
    <row r="579" spans="1:17" x14ac:dyDescent="0.25">
      <c r="A579">
        <v>578</v>
      </c>
      <c r="P579">
        <v>0</v>
      </c>
      <c r="Q579" t="str">
        <f t="shared" si="10"/>
        <v/>
      </c>
    </row>
    <row r="580" spans="1:17" x14ac:dyDescent="0.25">
      <c r="A580">
        <v>579</v>
      </c>
      <c r="P580">
        <v>0</v>
      </c>
      <c r="Q580" t="str">
        <f t="shared" si="10"/>
        <v/>
      </c>
    </row>
    <row r="581" spans="1:17" x14ac:dyDescent="0.25">
      <c r="A581">
        <v>580</v>
      </c>
      <c r="D581">
        <v>75.699537000000007</v>
      </c>
      <c r="E581" s="5">
        <v>2</v>
      </c>
      <c r="P581">
        <v>1</v>
      </c>
      <c r="Q581" t="str">
        <f t="shared" si="10"/>
        <v>2</v>
      </c>
    </row>
    <row r="582" spans="1:17" x14ac:dyDescent="0.25">
      <c r="A582">
        <v>581</v>
      </c>
      <c r="D582">
        <v>75.699537000000007</v>
      </c>
      <c r="E582" s="5">
        <v>2</v>
      </c>
      <c r="P582">
        <v>1</v>
      </c>
      <c r="Q582" t="str">
        <f t="shared" si="10"/>
        <v>2</v>
      </c>
    </row>
    <row r="583" spans="1:17" x14ac:dyDescent="0.25">
      <c r="A583">
        <v>582</v>
      </c>
      <c r="D583">
        <v>75.642887999999999</v>
      </c>
      <c r="E583" s="5">
        <v>2</v>
      </c>
      <c r="F583">
        <v>68.624846000000005</v>
      </c>
      <c r="G583" s="4">
        <v>3</v>
      </c>
      <c r="P583">
        <v>2</v>
      </c>
      <c r="Q583" t="str">
        <f t="shared" si="10"/>
        <v>23</v>
      </c>
    </row>
    <row r="584" spans="1:17" x14ac:dyDescent="0.25">
      <c r="A584">
        <v>583</v>
      </c>
      <c r="D584">
        <v>75.658300000000011</v>
      </c>
      <c r="E584" s="5">
        <v>2</v>
      </c>
      <c r="F584">
        <v>68.690516000000002</v>
      </c>
      <c r="G584" s="4">
        <v>3</v>
      </c>
      <c r="P584">
        <v>2</v>
      </c>
      <c r="Q584" t="str">
        <f t="shared" si="10"/>
        <v>23</v>
      </c>
    </row>
    <row r="585" spans="1:17" x14ac:dyDescent="0.25">
      <c r="A585">
        <v>584</v>
      </c>
      <c r="D585">
        <v>75.645619000000011</v>
      </c>
      <c r="E585" s="5">
        <v>2</v>
      </c>
      <c r="F585">
        <v>68.674794000000006</v>
      </c>
      <c r="G585" s="4">
        <v>3</v>
      </c>
      <c r="P585">
        <v>2</v>
      </c>
      <c r="Q585" t="str">
        <f t="shared" si="10"/>
        <v>23</v>
      </c>
    </row>
    <row r="586" spans="1:17" x14ac:dyDescent="0.25">
      <c r="A586">
        <v>585</v>
      </c>
      <c r="D586">
        <v>75.606135000000009</v>
      </c>
      <c r="E586" s="5">
        <v>2</v>
      </c>
      <c r="F586">
        <v>68.640928000000002</v>
      </c>
      <c r="G586" s="4">
        <v>3</v>
      </c>
      <c r="P586">
        <v>2</v>
      </c>
      <c r="Q586" t="str">
        <f t="shared" si="10"/>
        <v>23</v>
      </c>
    </row>
    <row r="587" spans="1:17" x14ac:dyDescent="0.25">
      <c r="A587">
        <v>586</v>
      </c>
      <c r="D587">
        <v>75.614125000000001</v>
      </c>
      <c r="E587" s="5">
        <v>2</v>
      </c>
      <c r="F587">
        <v>68.560722000000013</v>
      </c>
      <c r="G587" s="4">
        <v>3</v>
      </c>
      <c r="P587">
        <v>2</v>
      </c>
      <c r="Q587" t="str">
        <f t="shared" si="10"/>
        <v>23</v>
      </c>
    </row>
    <row r="588" spans="1:17" x14ac:dyDescent="0.25">
      <c r="A588">
        <v>587</v>
      </c>
      <c r="D588">
        <v>75.58165000000001</v>
      </c>
      <c r="E588" s="5">
        <v>2</v>
      </c>
      <c r="F588">
        <v>68.656547000000003</v>
      </c>
      <c r="G588" s="4">
        <v>3</v>
      </c>
      <c r="P588">
        <v>2</v>
      </c>
      <c r="Q588" t="str">
        <f t="shared" si="10"/>
        <v>23</v>
      </c>
    </row>
    <row r="589" spans="1:17" x14ac:dyDescent="0.25">
      <c r="A589">
        <v>588</v>
      </c>
      <c r="D589">
        <v>75.587578000000008</v>
      </c>
      <c r="E589" s="5">
        <v>2</v>
      </c>
      <c r="F589">
        <v>68.685001</v>
      </c>
      <c r="G589" s="4">
        <v>3</v>
      </c>
      <c r="P589">
        <v>2</v>
      </c>
      <c r="Q589" t="str">
        <f t="shared" si="10"/>
        <v>23</v>
      </c>
    </row>
    <row r="590" spans="1:17" x14ac:dyDescent="0.25">
      <c r="A590">
        <v>589</v>
      </c>
      <c r="D590">
        <v>75.64232100000001</v>
      </c>
      <c r="E590" s="5">
        <v>2</v>
      </c>
      <c r="F590">
        <v>68.624846000000005</v>
      </c>
      <c r="G590" s="4">
        <v>3</v>
      </c>
      <c r="P590">
        <v>2</v>
      </c>
      <c r="Q590" t="str">
        <f t="shared" si="10"/>
        <v>23</v>
      </c>
    </row>
    <row r="591" spans="1:17" x14ac:dyDescent="0.25">
      <c r="A591">
        <v>590</v>
      </c>
      <c r="D591">
        <v>75.699537000000007</v>
      </c>
      <c r="E591" s="5">
        <v>2</v>
      </c>
      <c r="F591">
        <v>68.624846000000005</v>
      </c>
      <c r="G591" s="4">
        <v>3</v>
      </c>
      <c r="P591">
        <v>2</v>
      </c>
      <c r="Q591" t="str">
        <f t="shared" si="10"/>
        <v>23</v>
      </c>
    </row>
    <row r="592" spans="1:17" x14ac:dyDescent="0.25">
      <c r="A592">
        <v>591</v>
      </c>
      <c r="P592">
        <v>0</v>
      </c>
      <c r="Q592" t="str">
        <f t="shared" si="10"/>
        <v/>
      </c>
    </row>
    <row r="593" spans="1:17" x14ac:dyDescent="0.25">
      <c r="A593">
        <v>592</v>
      </c>
      <c r="P593">
        <v>0</v>
      </c>
      <c r="Q593" t="str">
        <f t="shared" si="10"/>
        <v/>
      </c>
    </row>
    <row r="594" spans="1:17" x14ac:dyDescent="0.25">
      <c r="A594">
        <v>593</v>
      </c>
      <c r="P594">
        <v>0</v>
      </c>
      <c r="Q594" t="str">
        <f t="shared" si="10"/>
        <v/>
      </c>
    </row>
    <row r="595" spans="1:17" x14ac:dyDescent="0.25">
      <c r="A595">
        <v>594</v>
      </c>
      <c r="H595">
        <v>76.415723</v>
      </c>
      <c r="I595" s="3">
        <v>4</v>
      </c>
      <c r="P595">
        <v>1</v>
      </c>
      <c r="Q595" t="str">
        <f t="shared" si="10"/>
        <v>4</v>
      </c>
    </row>
    <row r="596" spans="1:17" x14ac:dyDescent="0.25">
      <c r="A596">
        <v>595</v>
      </c>
      <c r="H596">
        <v>76.336599000000007</v>
      </c>
      <c r="I596" s="3">
        <v>4</v>
      </c>
      <c r="P596">
        <v>1</v>
      </c>
      <c r="Q596" t="str">
        <f t="shared" si="10"/>
        <v>4</v>
      </c>
    </row>
    <row r="597" spans="1:17" x14ac:dyDescent="0.25">
      <c r="A597">
        <v>596</v>
      </c>
      <c r="B597">
        <v>87.15989900000001</v>
      </c>
      <c r="C597" s="2">
        <v>1</v>
      </c>
      <c r="H597">
        <v>76.343248000000003</v>
      </c>
      <c r="I597" s="3">
        <v>4</v>
      </c>
      <c r="P597">
        <v>2</v>
      </c>
      <c r="Q597" t="str">
        <f t="shared" si="10"/>
        <v>14</v>
      </c>
    </row>
    <row r="598" spans="1:17" x14ac:dyDescent="0.25">
      <c r="A598">
        <v>597</v>
      </c>
      <c r="B598">
        <v>87.168095000000008</v>
      </c>
      <c r="C598" s="2">
        <v>1</v>
      </c>
      <c r="H598">
        <v>76.257269000000008</v>
      </c>
      <c r="I598" s="3">
        <v>4</v>
      </c>
      <c r="P598">
        <v>2</v>
      </c>
      <c r="Q598" t="str">
        <f t="shared" si="10"/>
        <v>14</v>
      </c>
    </row>
    <row r="599" spans="1:17" x14ac:dyDescent="0.25">
      <c r="A599">
        <v>598</v>
      </c>
      <c r="B599">
        <v>87.185879</v>
      </c>
      <c r="C599" s="2">
        <v>1</v>
      </c>
      <c r="H599">
        <v>76.253660000000011</v>
      </c>
      <c r="I599" s="3">
        <v>4</v>
      </c>
      <c r="P599">
        <v>2</v>
      </c>
      <c r="Q599" t="str">
        <f t="shared" si="10"/>
        <v>14</v>
      </c>
    </row>
    <row r="600" spans="1:17" x14ac:dyDescent="0.25">
      <c r="A600">
        <v>599</v>
      </c>
      <c r="B600">
        <v>87.218403000000009</v>
      </c>
      <c r="C600" s="2">
        <v>1</v>
      </c>
      <c r="H600">
        <v>76.25819700000001</v>
      </c>
      <c r="I600" s="3">
        <v>4</v>
      </c>
      <c r="P600">
        <v>2</v>
      </c>
      <c r="Q600" t="str">
        <f t="shared" si="10"/>
        <v>14</v>
      </c>
    </row>
    <row r="601" spans="1:17" x14ac:dyDescent="0.25">
      <c r="A601">
        <v>600</v>
      </c>
      <c r="B601">
        <v>87.243868000000006</v>
      </c>
      <c r="C601" s="2">
        <v>1</v>
      </c>
      <c r="H601">
        <v>76.260310000000004</v>
      </c>
      <c r="I601" s="3">
        <v>4</v>
      </c>
      <c r="P601">
        <v>2</v>
      </c>
      <c r="Q601" t="str">
        <f t="shared" si="10"/>
        <v>14</v>
      </c>
    </row>
    <row r="602" spans="1:17" x14ac:dyDescent="0.25">
      <c r="A602">
        <v>601</v>
      </c>
      <c r="B602">
        <v>87.162527000000011</v>
      </c>
      <c r="C602" s="2">
        <v>1</v>
      </c>
      <c r="H602">
        <v>76.415723</v>
      </c>
      <c r="I602" s="3">
        <v>4</v>
      </c>
      <c r="P602">
        <v>2</v>
      </c>
      <c r="Q602" t="str">
        <f t="shared" si="10"/>
        <v>14</v>
      </c>
    </row>
    <row r="603" spans="1:17" x14ac:dyDescent="0.25">
      <c r="A603">
        <v>602</v>
      </c>
      <c r="B603">
        <v>87.180260000000004</v>
      </c>
      <c r="C603" s="2">
        <v>1</v>
      </c>
      <c r="H603">
        <v>76.415723</v>
      </c>
      <c r="I603" s="3">
        <v>4</v>
      </c>
      <c r="P603">
        <v>2</v>
      </c>
      <c r="Q603" t="str">
        <f t="shared" si="10"/>
        <v>14</v>
      </c>
    </row>
    <row r="604" spans="1:17" x14ac:dyDescent="0.25">
      <c r="A604">
        <v>603</v>
      </c>
      <c r="B604">
        <v>87.189900000000009</v>
      </c>
      <c r="C604" s="2">
        <v>1</v>
      </c>
      <c r="H604">
        <v>76.415723</v>
      </c>
      <c r="I604" s="3">
        <v>4</v>
      </c>
      <c r="P604">
        <v>2</v>
      </c>
      <c r="Q604" t="str">
        <f t="shared" si="10"/>
        <v>14</v>
      </c>
    </row>
    <row r="605" spans="1:17" x14ac:dyDescent="0.25">
      <c r="A605">
        <v>604</v>
      </c>
      <c r="B605">
        <v>87.28489900000001</v>
      </c>
      <c r="C605" s="2">
        <v>1</v>
      </c>
      <c r="P605">
        <v>1</v>
      </c>
      <c r="Q605" t="str">
        <f t="shared" si="10"/>
        <v>1</v>
      </c>
    </row>
    <row r="606" spans="1:17" x14ac:dyDescent="0.25">
      <c r="A606">
        <v>605</v>
      </c>
      <c r="B606">
        <v>87.15989900000001</v>
      </c>
      <c r="C606" s="2">
        <v>1</v>
      </c>
      <c r="P606">
        <v>1</v>
      </c>
      <c r="Q606" t="str">
        <f t="shared" si="10"/>
        <v>1</v>
      </c>
    </row>
    <row r="607" spans="1:17" x14ac:dyDescent="0.25">
      <c r="A607">
        <v>606</v>
      </c>
      <c r="P607">
        <v>0</v>
      </c>
      <c r="Q607" t="str">
        <f t="shared" si="10"/>
        <v/>
      </c>
    </row>
    <row r="608" spans="1:17" x14ac:dyDescent="0.25">
      <c r="A608">
        <v>607</v>
      </c>
      <c r="D608">
        <v>98.195776000000009</v>
      </c>
      <c r="E608" s="5">
        <v>2</v>
      </c>
      <c r="P608">
        <v>1</v>
      </c>
      <c r="Q608" t="str">
        <f t="shared" si="10"/>
        <v>2</v>
      </c>
    </row>
    <row r="609" spans="1:17" x14ac:dyDescent="0.25">
      <c r="A609">
        <v>608</v>
      </c>
      <c r="D609">
        <v>98.180567000000011</v>
      </c>
      <c r="E609" s="5">
        <v>2</v>
      </c>
      <c r="P609">
        <v>1</v>
      </c>
      <c r="Q609" t="str">
        <f t="shared" si="10"/>
        <v>2</v>
      </c>
    </row>
    <row r="610" spans="1:17" x14ac:dyDescent="0.25">
      <c r="A610">
        <v>609</v>
      </c>
      <c r="D610">
        <v>98.163868000000008</v>
      </c>
      <c r="E610" s="5">
        <v>2</v>
      </c>
      <c r="F610">
        <v>88.330774000000005</v>
      </c>
      <c r="G610" s="4">
        <v>3</v>
      </c>
      <c r="P610">
        <v>2</v>
      </c>
      <c r="Q610" t="str">
        <f t="shared" si="10"/>
        <v>23</v>
      </c>
    </row>
    <row r="611" spans="1:17" x14ac:dyDescent="0.25">
      <c r="A611">
        <v>610</v>
      </c>
      <c r="D611">
        <v>98.170002000000011</v>
      </c>
      <c r="E611" s="5">
        <v>2</v>
      </c>
      <c r="F611">
        <v>88.366856000000013</v>
      </c>
      <c r="G611" s="4">
        <v>3</v>
      </c>
      <c r="P611">
        <v>2</v>
      </c>
      <c r="Q611" t="str">
        <f t="shared" si="10"/>
        <v>23</v>
      </c>
    </row>
    <row r="612" spans="1:17" x14ac:dyDescent="0.25">
      <c r="A612">
        <v>611</v>
      </c>
      <c r="D612">
        <v>98.200775000000007</v>
      </c>
      <c r="E612" s="5">
        <v>2</v>
      </c>
      <c r="F612">
        <v>88.34</v>
      </c>
      <c r="G612" s="4">
        <v>3</v>
      </c>
      <c r="P612">
        <v>2</v>
      </c>
      <c r="Q612" t="str">
        <f t="shared" si="10"/>
        <v>23</v>
      </c>
    </row>
    <row r="613" spans="1:17" x14ac:dyDescent="0.25">
      <c r="A613">
        <v>612</v>
      </c>
      <c r="D613">
        <v>98.165207000000009</v>
      </c>
      <c r="E613" s="5">
        <v>2</v>
      </c>
      <c r="F613">
        <v>88.260569000000004</v>
      </c>
      <c r="G613" s="4">
        <v>3</v>
      </c>
      <c r="P613">
        <v>2</v>
      </c>
      <c r="Q613" t="str">
        <f t="shared" si="10"/>
        <v>23</v>
      </c>
    </row>
    <row r="614" spans="1:17" x14ac:dyDescent="0.25">
      <c r="A614">
        <v>613</v>
      </c>
      <c r="D614">
        <v>98.193403000000004</v>
      </c>
      <c r="E614" s="5">
        <v>2</v>
      </c>
      <c r="F614">
        <v>88.22917600000001</v>
      </c>
      <c r="G614" s="4">
        <v>3</v>
      </c>
      <c r="P614">
        <v>2</v>
      </c>
      <c r="Q614" t="str">
        <f t="shared" si="10"/>
        <v>23</v>
      </c>
    </row>
    <row r="615" spans="1:17" x14ac:dyDescent="0.25">
      <c r="A615">
        <v>614</v>
      </c>
      <c r="D615">
        <v>98.220364000000004</v>
      </c>
      <c r="E615" s="5">
        <v>2</v>
      </c>
      <c r="F615">
        <v>88.228352000000001</v>
      </c>
      <c r="G615" s="4">
        <v>3</v>
      </c>
      <c r="P615">
        <v>2</v>
      </c>
      <c r="Q615" t="str">
        <f t="shared" si="10"/>
        <v>23</v>
      </c>
    </row>
    <row r="616" spans="1:17" x14ac:dyDescent="0.25">
      <c r="A616">
        <v>615</v>
      </c>
      <c r="D616">
        <v>98.207267999999999</v>
      </c>
      <c r="E616" s="5">
        <v>2</v>
      </c>
      <c r="F616">
        <v>88.264075000000005</v>
      </c>
      <c r="G616" s="4">
        <v>3</v>
      </c>
      <c r="P616">
        <v>2</v>
      </c>
      <c r="Q616" t="str">
        <f t="shared" si="10"/>
        <v>23</v>
      </c>
    </row>
    <row r="617" spans="1:17" x14ac:dyDescent="0.25">
      <c r="A617">
        <v>616</v>
      </c>
      <c r="D617">
        <v>98.195776000000009</v>
      </c>
      <c r="E617" s="5">
        <v>2</v>
      </c>
      <c r="F617">
        <v>88.285414000000003</v>
      </c>
      <c r="G617" s="4">
        <v>3</v>
      </c>
      <c r="P617">
        <v>2</v>
      </c>
      <c r="Q617" t="str">
        <f t="shared" si="10"/>
        <v>23</v>
      </c>
    </row>
    <row r="618" spans="1:17" x14ac:dyDescent="0.25">
      <c r="A618">
        <v>617</v>
      </c>
      <c r="F618">
        <v>88.330774000000005</v>
      </c>
      <c r="G618" s="4">
        <v>3</v>
      </c>
      <c r="P618">
        <v>1</v>
      </c>
      <c r="Q618" t="str">
        <f t="shared" si="10"/>
        <v>3</v>
      </c>
    </row>
    <row r="619" spans="1:17" x14ac:dyDescent="0.25">
      <c r="A619">
        <v>618</v>
      </c>
      <c r="P619">
        <v>0</v>
      </c>
      <c r="Q619" t="str">
        <f t="shared" si="10"/>
        <v/>
      </c>
    </row>
    <row r="620" spans="1:17" x14ac:dyDescent="0.25">
      <c r="A620">
        <v>619</v>
      </c>
      <c r="P620">
        <v>0</v>
      </c>
      <c r="Q620" t="str">
        <f t="shared" si="10"/>
        <v/>
      </c>
    </row>
    <row r="621" spans="1:17" x14ac:dyDescent="0.25">
      <c r="A621">
        <v>620</v>
      </c>
      <c r="H621">
        <v>99.250208000000001</v>
      </c>
      <c r="I621" s="3">
        <v>4</v>
      </c>
      <c r="P621">
        <v>1</v>
      </c>
      <c r="Q621" t="str">
        <f t="shared" si="10"/>
        <v>4</v>
      </c>
    </row>
    <row r="622" spans="1:17" x14ac:dyDescent="0.25">
      <c r="A622">
        <v>621</v>
      </c>
      <c r="H622">
        <v>99.239744000000002</v>
      </c>
      <c r="I622" s="3">
        <v>4</v>
      </c>
      <c r="P622">
        <v>1</v>
      </c>
      <c r="Q622" t="str">
        <f t="shared" si="10"/>
        <v>4</v>
      </c>
    </row>
    <row r="623" spans="1:17" x14ac:dyDescent="0.25">
      <c r="A623">
        <v>622</v>
      </c>
      <c r="B623">
        <v>113.333922</v>
      </c>
      <c r="C623" s="2">
        <v>1</v>
      </c>
      <c r="H623">
        <v>99.239124000000004</v>
      </c>
      <c r="I623" s="3">
        <v>4</v>
      </c>
      <c r="P623">
        <v>2</v>
      </c>
      <c r="Q623" t="str">
        <f t="shared" si="10"/>
        <v>14</v>
      </c>
    </row>
    <row r="624" spans="1:17" x14ac:dyDescent="0.25">
      <c r="A624">
        <v>623</v>
      </c>
      <c r="B624">
        <v>113.43340500000001</v>
      </c>
      <c r="C624" s="2">
        <v>1</v>
      </c>
      <c r="H624">
        <v>99.231186000000008</v>
      </c>
      <c r="I624" s="3">
        <v>4</v>
      </c>
      <c r="P624">
        <v>2</v>
      </c>
      <c r="Q624" t="str">
        <f t="shared" si="10"/>
        <v>14</v>
      </c>
    </row>
    <row r="625" spans="1:17" x14ac:dyDescent="0.25">
      <c r="A625">
        <v>624</v>
      </c>
      <c r="B625">
        <v>113.40201400000001</v>
      </c>
      <c r="C625" s="2">
        <v>1</v>
      </c>
      <c r="H625">
        <v>99.221238999999997</v>
      </c>
      <c r="I625" s="3">
        <v>4</v>
      </c>
      <c r="P625">
        <v>2</v>
      </c>
      <c r="Q625" t="str">
        <f t="shared" si="10"/>
        <v>14</v>
      </c>
    </row>
    <row r="626" spans="1:17" x14ac:dyDescent="0.25">
      <c r="A626">
        <v>625</v>
      </c>
      <c r="B626">
        <v>113.39077600000002</v>
      </c>
      <c r="C626" s="2">
        <v>1</v>
      </c>
      <c r="H626">
        <v>99.195570000000004</v>
      </c>
      <c r="I626" s="3">
        <v>4</v>
      </c>
      <c r="P626">
        <v>2</v>
      </c>
      <c r="Q626" t="str">
        <f t="shared" si="10"/>
        <v>14</v>
      </c>
    </row>
    <row r="627" spans="1:17" x14ac:dyDescent="0.25">
      <c r="A627">
        <v>626</v>
      </c>
      <c r="B627">
        <v>113.38902100000001</v>
      </c>
      <c r="C627" s="2">
        <v>1</v>
      </c>
      <c r="H627">
        <v>99.256394</v>
      </c>
      <c r="I627" s="3">
        <v>4</v>
      </c>
      <c r="P627">
        <v>2</v>
      </c>
      <c r="Q627" t="str">
        <f t="shared" si="10"/>
        <v>14</v>
      </c>
    </row>
    <row r="628" spans="1:17" x14ac:dyDescent="0.25">
      <c r="A628">
        <v>627</v>
      </c>
      <c r="B628">
        <v>113.40134300000001</v>
      </c>
      <c r="C628" s="2">
        <v>1</v>
      </c>
      <c r="H628">
        <v>99.268919000000011</v>
      </c>
      <c r="I628" s="3">
        <v>4</v>
      </c>
      <c r="P628">
        <v>2</v>
      </c>
      <c r="Q628" t="str">
        <f t="shared" si="10"/>
        <v>14</v>
      </c>
    </row>
    <row r="629" spans="1:17" x14ac:dyDescent="0.25">
      <c r="A629">
        <v>628</v>
      </c>
      <c r="B629">
        <v>113.41319900000001</v>
      </c>
      <c r="C629" s="2">
        <v>1</v>
      </c>
      <c r="H629">
        <v>99.250208000000001</v>
      </c>
      <c r="I629" s="3">
        <v>4</v>
      </c>
      <c r="P629">
        <v>2</v>
      </c>
      <c r="Q629" t="str">
        <f t="shared" si="10"/>
        <v>14</v>
      </c>
    </row>
    <row r="630" spans="1:17" x14ac:dyDescent="0.25">
      <c r="A630">
        <v>629</v>
      </c>
      <c r="B630">
        <v>113.394125</v>
      </c>
      <c r="C630" s="2">
        <v>1</v>
      </c>
      <c r="P630">
        <v>1</v>
      </c>
      <c r="Q630" t="str">
        <f t="shared" si="10"/>
        <v>1</v>
      </c>
    </row>
    <row r="631" spans="1:17" x14ac:dyDescent="0.25">
      <c r="A631">
        <v>630</v>
      </c>
      <c r="B631">
        <v>113.333922</v>
      </c>
      <c r="C631" s="2">
        <v>1</v>
      </c>
      <c r="P631">
        <v>1</v>
      </c>
      <c r="Q631" t="str">
        <f t="shared" si="10"/>
        <v>1</v>
      </c>
    </row>
    <row r="632" spans="1:17" x14ac:dyDescent="0.25">
      <c r="A632">
        <v>631</v>
      </c>
      <c r="B632">
        <v>113.333922</v>
      </c>
      <c r="C632" s="2">
        <v>1</v>
      </c>
      <c r="P632">
        <v>1</v>
      </c>
      <c r="Q632" t="str">
        <f t="shared" si="10"/>
        <v>1</v>
      </c>
    </row>
    <row r="633" spans="1:17" x14ac:dyDescent="0.25">
      <c r="A633">
        <v>632</v>
      </c>
      <c r="P633">
        <v>0</v>
      </c>
      <c r="Q633" t="str">
        <f t="shared" si="10"/>
        <v/>
      </c>
    </row>
    <row r="634" spans="1:17" x14ac:dyDescent="0.25">
      <c r="A634">
        <v>633</v>
      </c>
      <c r="D634">
        <v>124.72990200000001</v>
      </c>
      <c r="E634" s="5">
        <v>2</v>
      </c>
      <c r="P634">
        <v>1</v>
      </c>
      <c r="Q634" t="str">
        <f t="shared" si="10"/>
        <v>2</v>
      </c>
    </row>
    <row r="635" spans="1:17" x14ac:dyDescent="0.25">
      <c r="A635">
        <v>634</v>
      </c>
      <c r="D635">
        <v>124.769846</v>
      </c>
      <c r="E635" s="5">
        <v>2</v>
      </c>
      <c r="P635">
        <v>1</v>
      </c>
      <c r="Q635" t="str">
        <f t="shared" si="10"/>
        <v>2</v>
      </c>
    </row>
    <row r="636" spans="1:17" x14ac:dyDescent="0.25">
      <c r="A636">
        <v>635</v>
      </c>
      <c r="D636">
        <v>124.79577500000001</v>
      </c>
      <c r="E636" s="5">
        <v>2</v>
      </c>
      <c r="F636">
        <v>115.47860900000001</v>
      </c>
      <c r="G636" s="4">
        <v>3</v>
      </c>
      <c r="P636">
        <v>2</v>
      </c>
      <c r="Q636" t="str">
        <f t="shared" si="10"/>
        <v>23</v>
      </c>
    </row>
    <row r="637" spans="1:17" x14ac:dyDescent="0.25">
      <c r="A637">
        <v>636</v>
      </c>
      <c r="D637">
        <v>124.77200900000001</v>
      </c>
      <c r="E637" s="5">
        <v>2</v>
      </c>
      <c r="F637">
        <v>115.48721900000001</v>
      </c>
      <c r="G637" s="4">
        <v>3</v>
      </c>
      <c r="P637">
        <v>2</v>
      </c>
      <c r="Q637" t="str">
        <f t="shared" si="10"/>
        <v>23</v>
      </c>
    </row>
    <row r="638" spans="1:17" x14ac:dyDescent="0.25">
      <c r="A638">
        <v>637</v>
      </c>
      <c r="D638">
        <v>124.76835500000001</v>
      </c>
      <c r="E638" s="5">
        <v>2</v>
      </c>
      <c r="F638">
        <v>115.47778500000001</v>
      </c>
      <c r="G638" s="4">
        <v>3</v>
      </c>
      <c r="P638">
        <v>2</v>
      </c>
      <c r="Q638" t="str">
        <f t="shared" si="10"/>
        <v>23</v>
      </c>
    </row>
    <row r="639" spans="1:17" x14ac:dyDescent="0.25">
      <c r="A639">
        <v>638</v>
      </c>
      <c r="D639">
        <v>124.787577</v>
      </c>
      <c r="E639" s="5">
        <v>2</v>
      </c>
      <c r="F639">
        <v>115.46448700000002</v>
      </c>
      <c r="G639" s="4">
        <v>3</v>
      </c>
      <c r="P639">
        <v>2</v>
      </c>
      <c r="Q639" t="str">
        <f t="shared" si="10"/>
        <v>23</v>
      </c>
    </row>
    <row r="640" spans="1:17" x14ac:dyDescent="0.25">
      <c r="A640">
        <v>639</v>
      </c>
      <c r="D640">
        <v>124.76227</v>
      </c>
      <c r="E640" s="5">
        <v>2</v>
      </c>
      <c r="F640">
        <v>115.42613800000001</v>
      </c>
      <c r="G640" s="4">
        <v>3</v>
      </c>
      <c r="P640">
        <v>2</v>
      </c>
      <c r="Q640" t="str">
        <f t="shared" si="10"/>
        <v>23</v>
      </c>
    </row>
    <row r="641" spans="1:17" x14ac:dyDescent="0.25">
      <c r="A641">
        <v>640</v>
      </c>
      <c r="D641">
        <v>124.94170600000001</v>
      </c>
      <c r="E641" s="5">
        <v>2</v>
      </c>
      <c r="F641">
        <v>115.414332</v>
      </c>
      <c r="G641" s="4">
        <v>3</v>
      </c>
      <c r="P641">
        <v>2</v>
      </c>
      <c r="Q641" t="str">
        <f t="shared" si="10"/>
        <v>23</v>
      </c>
    </row>
    <row r="642" spans="1:17" x14ac:dyDescent="0.25">
      <c r="A642">
        <v>641</v>
      </c>
      <c r="D642">
        <v>124.72990200000001</v>
      </c>
      <c r="E642" s="5">
        <v>2</v>
      </c>
      <c r="F642">
        <v>115.44314800000001</v>
      </c>
      <c r="G642" s="4">
        <v>3</v>
      </c>
      <c r="P642">
        <v>2</v>
      </c>
      <c r="Q642" t="str">
        <f t="shared" ref="Q642:Q705" si="11">CONCATENATE(C642,E642,G642,I642)</f>
        <v>23</v>
      </c>
    </row>
    <row r="643" spans="1:17" x14ac:dyDescent="0.25">
      <c r="A643">
        <v>642</v>
      </c>
      <c r="F643">
        <v>115.47618700000001</v>
      </c>
      <c r="G643" s="4">
        <v>3</v>
      </c>
      <c r="P643">
        <v>1</v>
      </c>
      <c r="Q643" t="str">
        <f t="shared" si="11"/>
        <v>3</v>
      </c>
    </row>
    <row r="644" spans="1:17" x14ac:dyDescent="0.25">
      <c r="A644">
        <v>643</v>
      </c>
      <c r="F644">
        <v>115.47860900000001</v>
      </c>
      <c r="G644" s="4">
        <v>3</v>
      </c>
      <c r="P644">
        <v>1</v>
      </c>
      <c r="Q644" t="str">
        <f t="shared" si="11"/>
        <v>3</v>
      </c>
    </row>
    <row r="645" spans="1:17" x14ac:dyDescent="0.25">
      <c r="A645">
        <v>644</v>
      </c>
      <c r="H645">
        <v>125.255774</v>
      </c>
      <c r="I645" s="3">
        <v>4</v>
      </c>
      <c r="P645">
        <v>1</v>
      </c>
      <c r="Q645" t="str">
        <f t="shared" si="11"/>
        <v>4</v>
      </c>
    </row>
    <row r="646" spans="1:17" x14ac:dyDescent="0.25">
      <c r="A646">
        <v>645</v>
      </c>
      <c r="H646">
        <v>125.27356200000001</v>
      </c>
      <c r="I646" s="3">
        <v>4</v>
      </c>
      <c r="P646">
        <v>1</v>
      </c>
      <c r="Q646" t="str">
        <f t="shared" si="11"/>
        <v>4</v>
      </c>
    </row>
    <row r="647" spans="1:17" x14ac:dyDescent="0.25">
      <c r="A647">
        <v>646</v>
      </c>
      <c r="H647">
        <v>125.30505600000001</v>
      </c>
      <c r="I647" s="3">
        <v>4</v>
      </c>
      <c r="P647">
        <v>1</v>
      </c>
      <c r="Q647" t="str">
        <f t="shared" si="11"/>
        <v>4</v>
      </c>
    </row>
    <row r="648" spans="1:17" x14ac:dyDescent="0.25">
      <c r="A648">
        <v>647</v>
      </c>
      <c r="B648">
        <v>137.80134000000001</v>
      </c>
      <c r="C648" s="2">
        <v>1</v>
      </c>
      <c r="H648">
        <v>125.29263500000002</v>
      </c>
      <c r="I648" s="3">
        <v>4</v>
      </c>
      <c r="P648">
        <v>2</v>
      </c>
      <c r="Q648" t="str">
        <f t="shared" si="11"/>
        <v>14</v>
      </c>
    </row>
    <row r="649" spans="1:17" x14ac:dyDescent="0.25">
      <c r="A649">
        <v>648</v>
      </c>
      <c r="B649">
        <v>137.80134000000001</v>
      </c>
      <c r="C649" s="2">
        <v>1</v>
      </c>
      <c r="H649">
        <v>125.26258300000001</v>
      </c>
      <c r="I649" s="3">
        <v>4</v>
      </c>
      <c r="P649">
        <v>2</v>
      </c>
      <c r="Q649" t="str">
        <f t="shared" si="11"/>
        <v>14</v>
      </c>
    </row>
    <row r="650" spans="1:17" x14ac:dyDescent="0.25">
      <c r="A650">
        <v>649</v>
      </c>
      <c r="B650">
        <v>137.80134000000001</v>
      </c>
      <c r="C650" s="2">
        <v>1</v>
      </c>
      <c r="H650">
        <v>125.26763400000002</v>
      </c>
      <c r="I650" s="3">
        <v>4</v>
      </c>
      <c r="P650">
        <v>2</v>
      </c>
      <c r="Q650" t="str">
        <f t="shared" si="11"/>
        <v>14</v>
      </c>
    </row>
    <row r="651" spans="1:17" x14ac:dyDescent="0.25">
      <c r="A651">
        <v>650</v>
      </c>
      <c r="B651">
        <v>137.80134000000001</v>
      </c>
      <c r="C651" s="2">
        <v>1</v>
      </c>
      <c r="H651">
        <v>125.31639300000001</v>
      </c>
      <c r="I651" s="3">
        <v>4</v>
      </c>
      <c r="P651">
        <v>2</v>
      </c>
      <c r="Q651" t="str">
        <f t="shared" si="11"/>
        <v>14</v>
      </c>
    </row>
    <row r="652" spans="1:17" x14ac:dyDescent="0.25">
      <c r="A652">
        <v>651</v>
      </c>
      <c r="B652">
        <v>137.80134000000001</v>
      </c>
      <c r="C652" s="2">
        <v>1</v>
      </c>
      <c r="H652">
        <v>125.255774</v>
      </c>
      <c r="I652" s="3">
        <v>4</v>
      </c>
      <c r="P652">
        <v>2</v>
      </c>
      <c r="Q652" t="str">
        <f t="shared" si="11"/>
        <v>14</v>
      </c>
    </row>
    <row r="653" spans="1:17" x14ac:dyDescent="0.25">
      <c r="A653">
        <v>652</v>
      </c>
      <c r="B653">
        <v>137.80134000000001</v>
      </c>
      <c r="C653" s="2">
        <v>1</v>
      </c>
      <c r="P653">
        <v>1</v>
      </c>
      <c r="Q653" t="str">
        <f t="shared" si="11"/>
        <v>1</v>
      </c>
    </row>
    <row r="654" spans="1:17" x14ac:dyDescent="0.25">
      <c r="A654">
        <v>653</v>
      </c>
      <c r="B654">
        <v>137.80134000000001</v>
      </c>
      <c r="C654" s="2">
        <v>1</v>
      </c>
      <c r="P654">
        <v>1</v>
      </c>
      <c r="Q654" t="str">
        <f t="shared" si="11"/>
        <v>1</v>
      </c>
    </row>
    <row r="655" spans="1:17" x14ac:dyDescent="0.25">
      <c r="A655">
        <v>654</v>
      </c>
      <c r="B655">
        <v>137.80134000000001</v>
      </c>
      <c r="C655" s="2">
        <v>1</v>
      </c>
      <c r="P655">
        <v>1</v>
      </c>
      <c r="Q655" t="str">
        <f t="shared" si="11"/>
        <v>1</v>
      </c>
    </row>
    <row r="656" spans="1:17" x14ac:dyDescent="0.25">
      <c r="A656">
        <v>655</v>
      </c>
      <c r="B656">
        <v>137.80134000000001</v>
      </c>
      <c r="C656" s="2">
        <v>1</v>
      </c>
      <c r="D656">
        <v>153.00504100000001</v>
      </c>
      <c r="E656" s="5">
        <v>2</v>
      </c>
      <c r="P656">
        <v>2</v>
      </c>
      <c r="Q656" t="str">
        <f t="shared" si="11"/>
        <v>12</v>
      </c>
    </row>
    <row r="657" spans="1:17" x14ac:dyDescent="0.25">
      <c r="A657">
        <v>656</v>
      </c>
      <c r="D657">
        <v>153.049318</v>
      </c>
      <c r="E657" s="5">
        <v>2</v>
      </c>
      <c r="P657">
        <v>1</v>
      </c>
      <c r="Q657" t="str">
        <f t="shared" si="11"/>
        <v>2</v>
      </c>
    </row>
    <row r="658" spans="1:17" x14ac:dyDescent="0.25">
      <c r="A658">
        <v>657</v>
      </c>
      <c r="D658">
        <v>153.02457800000002</v>
      </c>
      <c r="E658" s="5">
        <v>2</v>
      </c>
      <c r="P658">
        <v>1</v>
      </c>
      <c r="Q658" t="str">
        <f t="shared" si="11"/>
        <v>2</v>
      </c>
    </row>
    <row r="659" spans="1:17" x14ac:dyDescent="0.25">
      <c r="A659">
        <v>658</v>
      </c>
      <c r="D659">
        <v>152.99387000000002</v>
      </c>
      <c r="E659" s="5">
        <v>2</v>
      </c>
      <c r="P659">
        <v>1</v>
      </c>
      <c r="Q659" t="str">
        <f t="shared" si="11"/>
        <v>2</v>
      </c>
    </row>
    <row r="660" spans="1:17" x14ac:dyDescent="0.25">
      <c r="A660">
        <v>659</v>
      </c>
      <c r="D660">
        <v>152.95030800000001</v>
      </c>
      <c r="E660" s="5">
        <v>2</v>
      </c>
      <c r="P660">
        <v>1</v>
      </c>
      <c r="Q660" t="str">
        <f t="shared" si="11"/>
        <v>2</v>
      </c>
    </row>
    <row r="661" spans="1:17" x14ac:dyDescent="0.25">
      <c r="A661">
        <v>660</v>
      </c>
      <c r="D661">
        <v>153.00606099999999</v>
      </c>
      <c r="E661" s="5">
        <v>2</v>
      </c>
      <c r="P661">
        <v>1</v>
      </c>
      <c r="Q661" t="str">
        <f t="shared" si="11"/>
        <v>2</v>
      </c>
    </row>
    <row r="662" spans="1:17" x14ac:dyDescent="0.25">
      <c r="A662">
        <v>661</v>
      </c>
      <c r="D662">
        <v>152.94770600000001</v>
      </c>
      <c r="E662" s="5">
        <v>2</v>
      </c>
      <c r="P662">
        <v>1</v>
      </c>
      <c r="Q662" t="str">
        <f t="shared" si="11"/>
        <v>2</v>
      </c>
    </row>
    <row r="663" spans="1:17" x14ac:dyDescent="0.25">
      <c r="A663">
        <v>662</v>
      </c>
      <c r="D663">
        <v>153.00504100000001</v>
      </c>
      <c r="E663" s="5">
        <v>2</v>
      </c>
      <c r="F663">
        <v>150.848398</v>
      </c>
      <c r="G663" s="4">
        <v>3</v>
      </c>
      <c r="P663">
        <v>2</v>
      </c>
      <c r="Q663" t="str">
        <f t="shared" si="11"/>
        <v>23</v>
      </c>
    </row>
    <row r="664" spans="1:17" x14ac:dyDescent="0.25">
      <c r="A664">
        <v>663</v>
      </c>
      <c r="D664">
        <v>153.00504100000001</v>
      </c>
      <c r="E664" s="5">
        <v>2</v>
      </c>
      <c r="F664">
        <v>150.80606</v>
      </c>
      <c r="G664" s="4">
        <v>3</v>
      </c>
      <c r="P664">
        <v>2</v>
      </c>
      <c r="Q664" t="str">
        <f t="shared" si="11"/>
        <v>23</v>
      </c>
    </row>
    <row r="665" spans="1:17" x14ac:dyDescent="0.25">
      <c r="A665">
        <v>664</v>
      </c>
      <c r="F665">
        <v>150.71526299999999</v>
      </c>
      <c r="G665" s="4">
        <v>3</v>
      </c>
      <c r="P665">
        <v>1</v>
      </c>
      <c r="Q665" t="str">
        <f t="shared" si="11"/>
        <v>3</v>
      </c>
    </row>
    <row r="666" spans="1:17" x14ac:dyDescent="0.25">
      <c r="A666">
        <v>665</v>
      </c>
      <c r="F666">
        <v>150.68302499999999</v>
      </c>
      <c r="G666" s="4">
        <v>3</v>
      </c>
      <c r="H666">
        <v>153.29370599999999</v>
      </c>
      <c r="I666" s="3">
        <v>4</v>
      </c>
      <c r="P666">
        <v>2</v>
      </c>
      <c r="Q666" t="str">
        <f t="shared" si="11"/>
        <v>34</v>
      </c>
    </row>
    <row r="667" spans="1:17" x14ac:dyDescent="0.25">
      <c r="A667">
        <v>666</v>
      </c>
      <c r="F667">
        <v>150.68006600000001</v>
      </c>
      <c r="G667" s="4">
        <v>3</v>
      </c>
      <c r="H667">
        <v>153.371802</v>
      </c>
      <c r="I667" s="3">
        <v>4</v>
      </c>
      <c r="P667">
        <v>2</v>
      </c>
      <c r="Q667" t="str">
        <f t="shared" si="11"/>
        <v>34</v>
      </c>
    </row>
    <row r="668" spans="1:17" x14ac:dyDescent="0.25">
      <c r="A668">
        <v>667</v>
      </c>
      <c r="F668">
        <v>150.50474500000001</v>
      </c>
      <c r="G668" s="4">
        <v>3</v>
      </c>
      <c r="H668">
        <v>153.313548</v>
      </c>
      <c r="I668" s="3">
        <v>4</v>
      </c>
      <c r="P668">
        <v>2</v>
      </c>
      <c r="Q668" t="str">
        <f t="shared" si="11"/>
        <v>34</v>
      </c>
    </row>
    <row r="669" spans="1:17" x14ac:dyDescent="0.25">
      <c r="A669">
        <v>668</v>
      </c>
      <c r="F669">
        <v>150.42996499999998</v>
      </c>
      <c r="G669" s="4">
        <v>3</v>
      </c>
      <c r="H669">
        <v>153.33436</v>
      </c>
      <c r="I669" s="3">
        <v>4</v>
      </c>
      <c r="P669">
        <v>2</v>
      </c>
      <c r="Q669" t="str">
        <f t="shared" si="11"/>
        <v>34</v>
      </c>
    </row>
    <row r="670" spans="1:17" x14ac:dyDescent="0.25">
      <c r="A670">
        <v>669</v>
      </c>
      <c r="F670">
        <v>150.848398</v>
      </c>
      <c r="G670" s="4">
        <v>3</v>
      </c>
      <c r="H670">
        <v>153.29120699999999</v>
      </c>
      <c r="I670" s="3">
        <v>4</v>
      </c>
      <c r="P670">
        <v>2</v>
      </c>
      <c r="Q670" t="str">
        <f t="shared" si="11"/>
        <v>34</v>
      </c>
    </row>
    <row r="671" spans="1:17" x14ac:dyDescent="0.25">
      <c r="A671">
        <v>670</v>
      </c>
      <c r="F671">
        <v>150.848398</v>
      </c>
      <c r="G671" s="4">
        <v>3</v>
      </c>
      <c r="H671">
        <v>153.26248800000002</v>
      </c>
      <c r="I671" s="3">
        <v>4</v>
      </c>
      <c r="P671">
        <v>2</v>
      </c>
      <c r="Q671" t="str">
        <f t="shared" si="11"/>
        <v>34</v>
      </c>
    </row>
    <row r="672" spans="1:17" x14ac:dyDescent="0.25">
      <c r="A672">
        <v>671</v>
      </c>
      <c r="H672">
        <v>153.20148</v>
      </c>
      <c r="I672" s="3">
        <v>4</v>
      </c>
      <c r="P672">
        <v>1</v>
      </c>
      <c r="Q672" t="str">
        <f t="shared" si="11"/>
        <v>4</v>
      </c>
    </row>
    <row r="673" spans="1:17" x14ac:dyDescent="0.25">
      <c r="A673">
        <v>672</v>
      </c>
      <c r="H673">
        <v>153.19913400000002</v>
      </c>
      <c r="I673" s="3">
        <v>4</v>
      </c>
      <c r="P673">
        <v>1</v>
      </c>
      <c r="Q673" t="str">
        <f t="shared" si="11"/>
        <v>4</v>
      </c>
    </row>
    <row r="674" spans="1:17" x14ac:dyDescent="0.25">
      <c r="A674">
        <v>673</v>
      </c>
      <c r="H674">
        <v>153.29370599999999</v>
      </c>
      <c r="I674" s="3">
        <v>4</v>
      </c>
      <c r="P674">
        <v>1</v>
      </c>
      <c r="Q674" t="str">
        <f t="shared" si="11"/>
        <v>4</v>
      </c>
    </row>
    <row r="675" spans="1:17" x14ac:dyDescent="0.25">
      <c r="A675">
        <v>674</v>
      </c>
      <c r="B675">
        <v>168.00732500000001</v>
      </c>
      <c r="C675" s="2">
        <v>1</v>
      </c>
      <c r="H675">
        <v>153.29370599999999</v>
      </c>
      <c r="I675" s="3">
        <v>4</v>
      </c>
      <c r="P675">
        <v>2</v>
      </c>
      <c r="Q675" t="str">
        <f t="shared" si="11"/>
        <v>14</v>
      </c>
    </row>
    <row r="676" spans="1:17" x14ac:dyDescent="0.25">
      <c r="A676">
        <v>675</v>
      </c>
      <c r="B676">
        <v>168.01140700000002</v>
      </c>
      <c r="C676" s="2">
        <v>1</v>
      </c>
      <c r="P676">
        <v>1</v>
      </c>
      <c r="Q676" t="str">
        <f t="shared" si="11"/>
        <v>1</v>
      </c>
    </row>
    <row r="677" spans="1:17" x14ac:dyDescent="0.25">
      <c r="A677">
        <v>676</v>
      </c>
      <c r="B677">
        <v>167.96866</v>
      </c>
      <c r="C677" s="2">
        <v>1</v>
      </c>
      <c r="P677">
        <v>1</v>
      </c>
      <c r="Q677" t="str">
        <f t="shared" si="11"/>
        <v>1</v>
      </c>
    </row>
    <row r="678" spans="1:17" x14ac:dyDescent="0.25">
      <c r="A678">
        <v>677</v>
      </c>
      <c r="B678">
        <v>167.97253699999999</v>
      </c>
      <c r="C678" s="2">
        <v>1</v>
      </c>
      <c r="P678">
        <v>1</v>
      </c>
      <c r="Q678" t="str">
        <f t="shared" si="11"/>
        <v>1</v>
      </c>
    </row>
    <row r="679" spans="1:17" x14ac:dyDescent="0.25">
      <c r="A679">
        <v>678</v>
      </c>
      <c r="B679">
        <v>167.914334</v>
      </c>
      <c r="C679" s="2">
        <v>1</v>
      </c>
      <c r="P679">
        <v>1</v>
      </c>
      <c r="Q679" t="str">
        <f t="shared" si="11"/>
        <v>1</v>
      </c>
    </row>
    <row r="680" spans="1:17" x14ac:dyDescent="0.25">
      <c r="A680">
        <v>679</v>
      </c>
      <c r="B680">
        <v>167.896176</v>
      </c>
      <c r="C680" s="2">
        <v>1</v>
      </c>
      <c r="P680">
        <v>1</v>
      </c>
      <c r="Q680" t="str">
        <f t="shared" si="11"/>
        <v>1</v>
      </c>
    </row>
    <row r="681" spans="1:17" x14ac:dyDescent="0.25">
      <c r="A681">
        <v>680</v>
      </c>
      <c r="B681">
        <v>167.98794100000001</v>
      </c>
      <c r="C681" s="2">
        <v>1</v>
      </c>
      <c r="P681">
        <v>1</v>
      </c>
      <c r="Q681" t="str">
        <f t="shared" si="11"/>
        <v>1</v>
      </c>
    </row>
    <row r="682" spans="1:17" x14ac:dyDescent="0.25">
      <c r="A682">
        <v>681</v>
      </c>
      <c r="B682">
        <v>168.00732500000001</v>
      </c>
      <c r="C682" s="2">
        <v>1</v>
      </c>
      <c r="D682">
        <v>175.16920400000001</v>
      </c>
      <c r="E682" s="5">
        <v>2</v>
      </c>
      <c r="P682">
        <v>2</v>
      </c>
      <c r="Q682" t="str">
        <f t="shared" si="11"/>
        <v>12</v>
      </c>
    </row>
    <row r="683" spans="1:17" x14ac:dyDescent="0.25">
      <c r="A683">
        <v>682</v>
      </c>
      <c r="D683">
        <v>175.171651</v>
      </c>
      <c r="E683" s="5">
        <v>2</v>
      </c>
      <c r="P683">
        <v>1</v>
      </c>
      <c r="Q683" t="str">
        <f t="shared" si="11"/>
        <v>2</v>
      </c>
    </row>
    <row r="684" spans="1:17" x14ac:dyDescent="0.25">
      <c r="A684">
        <v>683</v>
      </c>
      <c r="D684">
        <v>175.196595</v>
      </c>
      <c r="E684" s="5">
        <v>2</v>
      </c>
      <c r="P684">
        <v>1</v>
      </c>
      <c r="Q684" t="str">
        <f t="shared" si="11"/>
        <v>2</v>
      </c>
    </row>
    <row r="685" spans="1:17" x14ac:dyDescent="0.25">
      <c r="A685">
        <v>684</v>
      </c>
      <c r="D685">
        <v>175.18823</v>
      </c>
      <c r="E685" s="5">
        <v>2</v>
      </c>
      <c r="P685">
        <v>1</v>
      </c>
      <c r="Q685" t="str">
        <f t="shared" si="11"/>
        <v>2</v>
      </c>
    </row>
    <row r="686" spans="1:17" x14ac:dyDescent="0.25">
      <c r="A686">
        <v>685</v>
      </c>
      <c r="D686">
        <v>175.19649200000001</v>
      </c>
      <c r="E686" s="5">
        <v>2</v>
      </c>
      <c r="P686">
        <v>1</v>
      </c>
      <c r="Q686" t="str">
        <f t="shared" si="11"/>
        <v>2</v>
      </c>
    </row>
    <row r="687" spans="1:17" x14ac:dyDescent="0.25">
      <c r="A687">
        <v>686</v>
      </c>
      <c r="D687">
        <v>175.231944</v>
      </c>
      <c r="E687" s="5">
        <v>2</v>
      </c>
      <c r="P687">
        <v>1</v>
      </c>
      <c r="Q687" t="str">
        <f t="shared" si="11"/>
        <v>2</v>
      </c>
    </row>
    <row r="688" spans="1:17" x14ac:dyDescent="0.25">
      <c r="A688">
        <v>687</v>
      </c>
      <c r="D688">
        <v>175.18501600000002</v>
      </c>
      <c r="E688" s="5">
        <v>2</v>
      </c>
      <c r="F688">
        <v>172.93369999999999</v>
      </c>
      <c r="G688" s="4">
        <v>3</v>
      </c>
      <c r="P688">
        <v>2</v>
      </c>
      <c r="Q688" t="str">
        <f t="shared" si="11"/>
        <v>23</v>
      </c>
    </row>
    <row r="689" spans="1:17" x14ac:dyDescent="0.25">
      <c r="A689">
        <v>688</v>
      </c>
      <c r="D689">
        <v>175.16920400000001</v>
      </c>
      <c r="E689" s="5">
        <v>2</v>
      </c>
      <c r="F689">
        <v>172.98022</v>
      </c>
      <c r="G689" s="4">
        <v>3</v>
      </c>
      <c r="P689">
        <v>2</v>
      </c>
      <c r="Q689" t="str">
        <f t="shared" si="11"/>
        <v>23</v>
      </c>
    </row>
    <row r="690" spans="1:17" x14ac:dyDescent="0.25">
      <c r="A690">
        <v>689</v>
      </c>
      <c r="F690">
        <v>172.960477</v>
      </c>
      <c r="G690" s="4">
        <v>3</v>
      </c>
      <c r="H690">
        <v>175.18685099999999</v>
      </c>
      <c r="I690" s="3">
        <v>4</v>
      </c>
      <c r="P690">
        <v>2</v>
      </c>
      <c r="Q690" t="str">
        <f t="shared" si="11"/>
        <v>34</v>
      </c>
    </row>
    <row r="691" spans="1:17" x14ac:dyDescent="0.25">
      <c r="A691">
        <v>690</v>
      </c>
      <c r="F691">
        <v>172.886718</v>
      </c>
      <c r="G691" s="4">
        <v>3</v>
      </c>
      <c r="H691">
        <v>175.21480500000001</v>
      </c>
      <c r="I691" s="3">
        <v>4</v>
      </c>
      <c r="P691">
        <v>2</v>
      </c>
      <c r="Q691" t="str">
        <f t="shared" si="11"/>
        <v>34</v>
      </c>
    </row>
    <row r="692" spans="1:17" x14ac:dyDescent="0.25">
      <c r="A692">
        <v>691</v>
      </c>
      <c r="F692">
        <v>172.90804</v>
      </c>
      <c r="G692" s="4">
        <v>3</v>
      </c>
      <c r="H692">
        <v>175.188739</v>
      </c>
      <c r="I692" s="3">
        <v>4</v>
      </c>
      <c r="P692">
        <v>2</v>
      </c>
      <c r="Q692" t="str">
        <f t="shared" si="11"/>
        <v>34</v>
      </c>
    </row>
    <row r="693" spans="1:17" x14ac:dyDescent="0.25">
      <c r="A693">
        <v>692</v>
      </c>
      <c r="F693">
        <v>172.92150599999999</v>
      </c>
      <c r="G693" s="4">
        <v>3</v>
      </c>
      <c r="H693">
        <v>175.201797</v>
      </c>
      <c r="I693" s="3">
        <v>4</v>
      </c>
      <c r="P693">
        <v>2</v>
      </c>
      <c r="Q693" t="str">
        <f t="shared" si="11"/>
        <v>34</v>
      </c>
    </row>
    <row r="694" spans="1:17" x14ac:dyDescent="0.25">
      <c r="A694">
        <v>693</v>
      </c>
      <c r="F694">
        <v>172.886922</v>
      </c>
      <c r="G694" s="4">
        <v>3</v>
      </c>
      <c r="H694">
        <v>175.15461500000001</v>
      </c>
      <c r="I694" s="3">
        <v>4</v>
      </c>
      <c r="P694">
        <v>2</v>
      </c>
      <c r="Q694" t="str">
        <f t="shared" si="11"/>
        <v>34</v>
      </c>
    </row>
    <row r="695" spans="1:17" x14ac:dyDescent="0.25">
      <c r="A695">
        <v>694</v>
      </c>
      <c r="F695">
        <v>172.896716</v>
      </c>
      <c r="G695" s="4">
        <v>3</v>
      </c>
      <c r="H695">
        <v>175.10605200000001</v>
      </c>
      <c r="I695" s="3">
        <v>4</v>
      </c>
      <c r="P695">
        <v>2</v>
      </c>
      <c r="Q695" t="str">
        <f t="shared" si="11"/>
        <v>34</v>
      </c>
    </row>
    <row r="696" spans="1:17" x14ac:dyDescent="0.25">
      <c r="A696">
        <v>695</v>
      </c>
      <c r="F696">
        <v>172.93369999999999</v>
      </c>
      <c r="G696" s="4">
        <v>3</v>
      </c>
      <c r="H696">
        <v>175.12033600000001</v>
      </c>
      <c r="I696" s="3">
        <v>4</v>
      </c>
      <c r="P696">
        <v>2</v>
      </c>
      <c r="Q696" t="str">
        <f t="shared" si="11"/>
        <v>34</v>
      </c>
    </row>
    <row r="697" spans="1:17" x14ac:dyDescent="0.25">
      <c r="A697">
        <v>696</v>
      </c>
      <c r="B697">
        <v>193.930194</v>
      </c>
      <c r="C697" s="2">
        <v>1</v>
      </c>
      <c r="H697">
        <v>175.176852</v>
      </c>
      <c r="I697" s="3">
        <v>4</v>
      </c>
      <c r="P697">
        <v>2</v>
      </c>
      <c r="Q697" t="str">
        <f t="shared" si="11"/>
        <v>14</v>
      </c>
    </row>
    <row r="698" spans="1:17" x14ac:dyDescent="0.25">
      <c r="A698">
        <v>697</v>
      </c>
      <c r="B698">
        <v>194.016402</v>
      </c>
      <c r="C698" s="2">
        <v>1</v>
      </c>
      <c r="H698">
        <v>175.18685099999999</v>
      </c>
      <c r="I698" s="3">
        <v>4</v>
      </c>
      <c r="P698">
        <v>2</v>
      </c>
      <c r="Q698" t="str">
        <f t="shared" si="11"/>
        <v>14</v>
      </c>
    </row>
    <row r="699" spans="1:17" x14ac:dyDescent="0.25">
      <c r="A699">
        <v>698</v>
      </c>
      <c r="B699">
        <v>193.96248500000002</v>
      </c>
      <c r="C699" s="2">
        <v>1</v>
      </c>
      <c r="P699">
        <v>1</v>
      </c>
      <c r="Q699" t="str">
        <f t="shared" si="11"/>
        <v>1</v>
      </c>
    </row>
    <row r="700" spans="1:17" x14ac:dyDescent="0.25">
      <c r="A700">
        <v>699</v>
      </c>
      <c r="B700">
        <v>193.94024200000001</v>
      </c>
      <c r="C700" s="2">
        <v>1</v>
      </c>
      <c r="P700">
        <v>1</v>
      </c>
      <c r="Q700" t="str">
        <f t="shared" si="11"/>
        <v>1</v>
      </c>
    </row>
    <row r="701" spans="1:17" x14ac:dyDescent="0.25">
      <c r="A701">
        <v>700</v>
      </c>
      <c r="B701">
        <v>193.93682799999999</v>
      </c>
      <c r="C701" s="2">
        <v>1</v>
      </c>
      <c r="P701">
        <v>1</v>
      </c>
      <c r="Q701" t="str">
        <f t="shared" si="11"/>
        <v>1</v>
      </c>
    </row>
    <row r="702" spans="1:17" x14ac:dyDescent="0.25">
      <c r="A702">
        <v>701</v>
      </c>
      <c r="B702">
        <v>193.92402200000001</v>
      </c>
      <c r="C702" s="2">
        <v>1</v>
      </c>
      <c r="P702">
        <v>1</v>
      </c>
      <c r="Q702" t="str">
        <f t="shared" si="11"/>
        <v>1</v>
      </c>
    </row>
    <row r="703" spans="1:17" x14ac:dyDescent="0.25">
      <c r="A703">
        <v>702</v>
      </c>
      <c r="B703">
        <v>193.92534599999999</v>
      </c>
      <c r="C703" s="2">
        <v>1</v>
      </c>
      <c r="D703">
        <v>198.92211500000002</v>
      </c>
      <c r="E703" s="5">
        <v>2</v>
      </c>
      <c r="P703">
        <v>2</v>
      </c>
      <c r="Q703" t="str">
        <f t="shared" si="11"/>
        <v>12</v>
      </c>
    </row>
    <row r="704" spans="1:17" x14ac:dyDescent="0.25">
      <c r="A704">
        <v>703</v>
      </c>
      <c r="B704">
        <v>193.98441600000001</v>
      </c>
      <c r="C704" s="2">
        <v>1</v>
      </c>
      <c r="D704">
        <v>199.00296299999999</v>
      </c>
      <c r="E704" s="5">
        <v>2</v>
      </c>
      <c r="P704">
        <v>2</v>
      </c>
      <c r="Q704" t="str">
        <f t="shared" si="11"/>
        <v>12</v>
      </c>
    </row>
    <row r="705" spans="1:17" x14ac:dyDescent="0.25">
      <c r="A705">
        <v>704</v>
      </c>
      <c r="B705">
        <v>193.982989</v>
      </c>
      <c r="C705" s="2">
        <v>1</v>
      </c>
      <c r="D705">
        <v>198.982562</v>
      </c>
      <c r="E705" s="5">
        <v>2</v>
      </c>
      <c r="P705">
        <v>2</v>
      </c>
      <c r="Q705" t="str">
        <f t="shared" si="11"/>
        <v>12</v>
      </c>
    </row>
    <row r="706" spans="1:17" x14ac:dyDescent="0.25">
      <c r="A706">
        <v>705</v>
      </c>
      <c r="B706">
        <v>193.930194</v>
      </c>
      <c r="C706" s="2">
        <v>1</v>
      </c>
      <c r="D706">
        <v>199.00413800000001</v>
      </c>
      <c r="E706" s="5">
        <v>2</v>
      </c>
      <c r="P706">
        <v>2</v>
      </c>
      <c r="Q706" t="str">
        <f t="shared" ref="Q706:Q769" si="12">CONCATENATE(C706,E706,G706,I706)</f>
        <v>12</v>
      </c>
    </row>
    <row r="707" spans="1:17" x14ac:dyDescent="0.25">
      <c r="A707">
        <v>706</v>
      </c>
      <c r="D707">
        <v>198.99633299999999</v>
      </c>
      <c r="E707" s="5">
        <v>2</v>
      </c>
      <c r="P707">
        <v>1</v>
      </c>
      <c r="Q707" t="str">
        <f t="shared" si="12"/>
        <v>2</v>
      </c>
    </row>
    <row r="708" spans="1:17" x14ac:dyDescent="0.25">
      <c r="A708">
        <v>707</v>
      </c>
      <c r="D708">
        <v>198.975978</v>
      </c>
      <c r="E708" s="5">
        <v>2</v>
      </c>
      <c r="P708">
        <v>1</v>
      </c>
      <c r="Q708" t="str">
        <f t="shared" si="12"/>
        <v>2</v>
      </c>
    </row>
    <row r="709" spans="1:17" x14ac:dyDescent="0.25">
      <c r="A709">
        <v>708</v>
      </c>
      <c r="D709">
        <v>198.92211500000002</v>
      </c>
      <c r="E709" s="5">
        <v>2</v>
      </c>
      <c r="P709">
        <v>1</v>
      </c>
      <c r="Q709" t="str">
        <f t="shared" si="12"/>
        <v>2</v>
      </c>
    </row>
    <row r="710" spans="1:17" x14ac:dyDescent="0.25">
      <c r="A710">
        <v>709</v>
      </c>
      <c r="D710">
        <v>198.92211500000002</v>
      </c>
      <c r="E710" s="5">
        <v>2</v>
      </c>
      <c r="F710">
        <v>198.591365</v>
      </c>
      <c r="G710" s="4">
        <v>3</v>
      </c>
      <c r="P710">
        <v>2</v>
      </c>
      <c r="Q710" t="str">
        <f t="shared" si="12"/>
        <v>23</v>
      </c>
    </row>
    <row r="711" spans="1:17" x14ac:dyDescent="0.25">
      <c r="A711">
        <v>710</v>
      </c>
      <c r="F711">
        <v>198.63477599999999</v>
      </c>
      <c r="G711" s="4">
        <v>3</v>
      </c>
      <c r="H711">
        <v>198.70476100000002</v>
      </c>
      <c r="I711" s="3">
        <v>4</v>
      </c>
      <c r="P711">
        <v>2</v>
      </c>
      <c r="Q711" t="str">
        <f t="shared" si="12"/>
        <v>34</v>
      </c>
    </row>
    <row r="712" spans="1:17" x14ac:dyDescent="0.25">
      <c r="A712">
        <v>711</v>
      </c>
      <c r="F712">
        <v>198.64890600000001</v>
      </c>
      <c r="G712" s="4">
        <v>3</v>
      </c>
      <c r="H712">
        <v>198.739192</v>
      </c>
      <c r="I712" s="3">
        <v>4</v>
      </c>
      <c r="P712">
        <v>2</v>
      </c>
      <c r="Q712" t="str">
        <f t="shared" si="12"/>
        <v>34</v>
      </c>
    </row>
    <row r="713" spans="1:17" x14ac:dyDescent="0.25">
      <c r="A713">
        <v>712</v>
      </c>
      <c r="F713">
        <v>198.644519</v>
      </c>
      <c r="G713" s="4">
        <v>3</v>
      </c>
      <c r="H713">
        <v>198.75026199999999</v>
      </c>
      <c r="I713" s="3">
        <v>4</v>
      </c>
      <c r="P713">
        <v>2</v>
      </c>
      <c r="Q713" t="str">
        <f t="shared" si="12"/>
        <v>34</v>
      </c>
    </row>
    <row r="714" spans="1:17" x14ac:dyDescent="0.25">
      <c r="A714">
        <v>713</v>
      </c>
      <c r="F714">
        <v>198.640083</v>
      </c>
      <c r="G714" s="4">
        <v>3</v>
      </c>
      <c r="H714">
        <v>198.77102200000002</v>
      </c>
      <c r="I714" s="3">
        <v>4</v>
      </c>
      <c r="P714">
        <v>2</v>
      </c>
      <c r="Q714" t="str">
        <f t="shared" si="12"/>
        <v>34</v>
      </c>
    </row>
    <row r="715" spans="1:17" x14ac:dyDescent="0.25">
      <c r="A715">
        <v>714</v>
      </c>
      <c r="F715">
        <v>198.60998499999999</v>
      </c>
      <c r="G715" s="4">
        <v>3</v>
      </c>
      <c r="H715">
        <v>198.79647700000001</v>
      </c>
      <c r="I715" s="3">
        <v>4</v>
      </c>
      <c r="P715">
        <v>2</v>
      </c>
      <c r="Q715" t="str">
        <f t="shared" si="12"/>
        <v>34</v>
      </c>
    </row>
    <row r="716" spans="1:17" x14ac:dyDescent="0.25">
      <c r="A716">
        <v>715</v>
      </c>
      <c r="F716">
        <v>198.644622</v>
      </c>
      <c r="G716" s="4">
        <v>3</v>
      </c>
      <c r="H716">
        <v>198.81693200000001</v>
      </c>
      <c r="I716" s="3">
        <v>4</v>
      </c>
      <c r="P716">
        <v>2</v>
      </c>
      <c r="Q716" t="str">
        <f t="shared" si="12"/>
        <v>34</v>
      </c>
    </row>
    <row r="717" spans="1:17" x14ac:dyDescent="0.25">
      <c r="A717">
        <v>716</v>
      </c>
      <c r="F717">
        <v>198.65824000000001</v>
      </c>
      <c r="G717" s="4">
        <v>3</v>
      </c>
      <c r="H717">
        <v>198.77627899999999</v>
      </c>
      <c r="I717" s="3">
        <v>4</v>
      </c>
      <c r="P717">
        <v>2</v>
      </c>
      <c r="Q717" t="str">
        <f t="shared" si="12"/>
        <v>34</v>
      </c>
    </row>
    <row r="718" spans="1:17" x14ac:dyDescent="0.25">
      <c r="A718">
        <v>717</v>
      </c>
      <c r="F718">
        <v>198.60472799999999</v>
      </c>
      <c r="G718" s="4">
        <v>3</v>
      </c>
      <c r="H718">
        <v>198.744292</v>
      </c>
      <c r="I718" s="3">
        <v>4</v>
      </c>
      <c r="P718">
        <v>2</v>
      </c>
      <c r="Q718" t="str">
        <f t="shared" si="12"/>
        <v>34</v>
      </c>
    </row>
    <row r="719" spans="1:17" x14ac:dyDescent="0.25">
      <c r="A719">
        <v>718</v>
      </c>
      <c r="H719">
        <v>198.756023</v>
      </c>
      <c r="I719" s="3">
        <v>4</v>
      </c>
      <c r="P719">
        <v>1</v>
      </c>
      <c r="Q719" t="str">
        <f t="shared" si="12"/>
        <v>4</v>
      </c>
    </row>
    <row r="720" spans="1:17" x14ac:dyDescent="0.25">
      <c r="A720">
        <v>719</v>
      </c>
      <c r="P720">
        <v>0</v>
      </c>
      <c r="Q720" t="str">
        <f t="shared" si="12"/>
        <v/>
      </c>
    </row>
    <row r="721" spans="1:17" x14ac:dyDescent="0.25">
      <c r="A721">
        <v>720</v>
      </c>
      <c r="B721">
        <v>216.90025800000001</v>
      </c>
      <c r="C721" s="2">
        <v>1</v>
      </c>
      <c r="P721">
        <v>1</v>
      </c>
      <c r="Q721" t="str">
        <f t="shared" si="12"/>
        <v>1</v>
      </c>
    </row>
    <row r="722" spans="1:17" x14ac:dyDescent="0.25">
      <c r="A722">
        <v>721</v>
      </c>
      <c r="B722">
        <v>216.98242300000001</v>
      </c>
      <c r="C722" s="2">
        <v>1</v>
      </c>
      <c r="P722">
        <v>1</v>
      </c>
      <c r="Q722" t="str">
        <f t="shared" si="12"/>
        <v>1</v>
      </c>
    </row>
    <row r="723" spans="1:17" x14ac:dyDescent="0.25">
      <c r="A723">
        <v>722</v>
      </c>
      <c r="B723">
        <v>216.995</v>
      </c>
      <c r="C723" s="2">
        <v>1</v>
      </c>
      <c r="P723">
        <v>1</v>
      </c>
      <c r="Q723" t="str">
        <f t="shared" si="12"/>
        <v>1</v>
      </c>
    </row>
    <row r="724" spans="1:17" x14ac:dyDescent="0.25">
      <c r="A724">
        <v>723</v>
      </c>
      <c r="B724">
        <v>216.998299</v>
      </c>
      <c r="C724" s="2">
        <v>1</v>
      </c>
      <c r="D724">
        <v>220.44077300000001</v>
      </c>
      <c r="E724" s="5">
        <v>2</v>
      </c>
      <c r="P724">
        <v>2</v>
      </c>
      <c r="Q724" t="str">
        <f t="shared" si="12"/>
        <v>12</v>
      </c>
    </row>
    <row r="725" spans="1:17" x14ac:dyDescent="0.25">
      <c r="A725">
        <v>724</v>
      </c>
      <c r="B725">
        <v>217.05067</v>
      </c>
      <c r="C725" s="2">
        <v>1</v>
      </c>
      <c r="D725">
        <v>220.35665</v>
      </c>
      <c r="E725" s="5">
        <v>2</v>
      </c>
      <c r="P725">
        <v>2</v>
      </c>
      <c r="Q725" t="str">
        <f t="shared" si="12"/>
        <v>12</v>
      </c>
    </row>
    <row r="726" spans="1:17" x14ac:dyDescent="0.25">
      <c r="A726">
        <v>725</v>
      </c>
      <c r="B726">
        <v>217.01221699999999</v>
      </c>
      <c r="C726" s="2">
        <v>1</v>
      </c>
      <c r="D726">
        <v>220.354691</v>
      </c>
      <c r="E726" s="5">
        <v>2</v>
      </c>
      <c r="P726">
        <v>2</v>
      </c>
      <c r="Q726" t="str">
        <f t="shared" si="12"/>
        <v>12</v>
      </c>
    </row>
    <row r="727" spans="1:17" x14ac:dyDescent="0.25">
      <c r="A727">
        <v>726</v>
      </c>
      <c r="B727">
        <v>217.00933000000001</v>
      </c>
      <c r="C727" s="2">
        <v>1</v>
      </c>
      <c r="D727">
        <v>220.42221699999999</v>
      </c>
      <c r="E727" s="5">
        <v>2</v>
      </c>
      <c r="P727">
        <v>2</v>
      </c>
      <c r="Q727" t="str">
        <f t="shared" si="12"/>
        <v>12</v>
      </c>
    </row>
    <row r="728" spans="1:17" x14ac:dyDescent="0.25">
      <c r="A728">
        <v>727</v>
      </c>
      <c r="B728">
        <v>216.87273199999998</v>
      </c>
      <c r="C728" s="2">
        <v>1</v>
      </c>
      <c r="D728">
        <v>220.349794</v>
      </c>
      <c r="E728" s="5">
        <v>2</v>
      </c>
      <c r="P728">
        <v>2</v>
      </c>
      <c r="Q728" t="str">
        <f t="shared" si="12"/>
        <v>12</v>
      </c>
    </row>
    <row r="729" spans="1:17" x14ac:dyDescent="0.25">
      <c r="A729">
        <v>728</v>
      </c>
      <c r="B729">
        <v>216.90025800000001</v>
      </c>
      <c r="C729" s="2">
        <v>1</v>
      </c>
      <c r="D729">
        <v>220.44077300000001</v>
      </c>
      <c r="E729" s="5">
        <v>2</v>
      </c>
      <c r="P729">
        <v>2</v>
      </c>
      <c r="Q729" t="str">
        <f t="shared" si="12"/>
        <v>12</v>
      </c>
    </row>
    <row r="730" spans="1:17" x14ac:dyDescent="0.25">
      <c r="A730">
        <v>729</v>
      </c>
      <c r="D730">
        <v>220.44077300000001</v>
      </c>
      <c r="E730" s="5">
        <v>2</v>
      </c>
      <c r="P730">
        <v>1</v>
      </c>
      <c r="Q730" t="str">
        <f t="shared" si="12"/>
        <v>2</v>
      </c>
    </row>
    <row r="731" spans="1:17" x14ac:dyDescent="0.25">
      <c r="A731">
        <v>730</v>
      </c>
      <c r="D731">
        <v>220.26097899999999</v>
      </c>
      <c r="E731" s="5">
        <v>2</v>
      </c>
      <c r="P731">
        <v>1</v>
      </c>
      <c r="Q731" t="str">
        <f t="shared" si="12"/>
        <v>2</v>
      </c>
    </row>
    <row r="732" spans="1:17" x14ac:dyDescent="0.25">
      <c r="A732">
        <v>731</v>
      </c>
      <c r="D732">
        <v>220.44077300000001</v>
      </c>
      <c r="E732" s="5">
        <v>2</v>
      </c>
      <c r="P732">
        <v>1</v>
      </c>
      <c r="Q732" t="str">
        <f t="shared" si="12"/>
        <v>2</v>
      </c>
    </row>
    <row r="733" spans="1:17" x14ac:dyDescent="0.25">
      <c r="A733">
        <v>732</v>
      </c>
      <c r="F733">
        <v>220.98799</v>
      </c>
      <c r="G733" s="4">
        <v>3</v>
      </c>
      <c r="P733">
        <v>1</v>
      </c>
      <c r="Q733" t="str">
        <f t="shared" si="12"/>
        <v>3</v>
      </c>
    </row>
    <row r="734" spans="1:17" x14ac:dyDescent="0.25">
      <c r="A734">
        <v>733</v>
      </c>
      <c r="F734">
        <v>221.014948</v>
      </c>
      <c r="G734" s="4">
        <v>3</v>
      </c>
      <c r="P734">
        <v>1</v>
      </c>
      <c r="Q734" t="str">
        <f t="shared" si="12"/>
        <v>3</v>
      </c>
    </row>
    <row r="735" spans="1:17" x14ac:dyDescent="0.25">
      <c r="A735">
        <v>734</v>
      </c>
      <c r="F735">
        <v>221.00056799999999</v>
      </c>
      <c r="G735" s="4">
        <v>3</v>
      </c>
      <c r="H735">
        <v>221.36165</v>
      </c>
      <c r="I735" s="3">
        <v>4</v>
      </c>
      <c r="P735">
        <v>2</v>
      </c>
      <c r="Q735" t="str">
        <f t="shared" si="12"/>
        <v>34</v>
      </c>
    </row>
    <row r="736" spans="1:17" x14ac:dyDescent="0.25">
      <c r="A736">
        <v>735</v>
      </c>
      <c r="F736">
        <v>220.97644399999999</v>
      </c>
      <c r="G736" s="4">
        <v>3</v>
      </c>
      <c r="H736">
        <v>221.29469</v>
      </c>
      <c r="I736" s="3">
        <v>4</v>
      </c>
      <c r="P736">
        <v>2</v>
      </c>
      <c r="Q736" t="str">
        <f t="shared" si="12"/>
        <v>34</v>
      </c>
    </row>
    <row r="737" spans="1:17" x14ac:dyDescent="0.25">
      <c r="A737">
        <v>736</v>
      </c>
      <c r="F737">
        <v>220.91499999999999</v>
      </c>
      <c r="G737" s="4">
        <v>3</v>
      </c>
      <c r="H737">
        <v>221.25778399999999</v>
      </c>
      <c r="I737" s="3">
        <v>4</v>
      </c>
      <c r="P737">
        <v>2</v>
      </c>
      <c r="Q737" t="str">
        <f t="shared" si="12"/>
        <v>34</v>
      </c>
    </row>
    <row r="738" spans="1:17" x14ac:dyDescent="0.25">
      <c r="A738">
        <v>737</v>
      </c>
      <c r="F738">
        <v>220.91938199999998</v>
      </c>
      <c r="G738" s="4">
        <v>3</v>
      </c>
      <c r="H738">
        <v>221.238247</v>
      </c>
      <c r="I738" s="3">
        <v>4</v>
      </c>
      <c r="P738">
        <v>2</v>
      </c>
      <c r="Q738" t="str">
        <f t="shared" si="12"/>
        <v>34</v>
      </c>
    </row>
    <row r="739" spans="1:17" x14ac:dyDescent="0.25">
      <c r="A739">
        <v>738</v>
      </c>
      <c r="F739">
        <v>220.89809299999999</v>
      </c>
      <c r="G739" s="4">
        <v>3</v>
      </c>
      <c r="H739">
        <v>221.23067</v>
      </c>
      <c r="I739" s="3">
        <v>4</v>
      </c>
      <c r="P739">
        <v>2</v>
      </c>
      <c r="Q739" t="str">
        <f t="shared" si="12"/>
        <v>34</v>
      </c>
    </row>
    <row r="740" spans="1:17" x14ac:dyDescent="0.25">
      <c r="A740">
        <v>739</v>
      </c>
      <c r="F740">
        <v>220.83598000000001</v>
      </c>
      <c r="G740" s="4">
        <v>3</v>
      </c>
      <c r="H740">
        <v>221.245464</v>
      </c>
      <c r="I740" s="3">
        <v>4</v>
      </c>
      <c r="P740">
        <v>2</v>
      </c>
      <c r="Q740" t="str">
        <f t="shared" si="12"/>
        <v>34</v>
      </c>
    </row>
    <row r="741" spans="1:17" x14ac:dyDescent="0.25">
      <c r="A741">
        <v>740</v>
      </c>
      <c r="B741">
        <v>237.640466</v>
      </c>
      <c r="C741" s="2">
        <v>1</v>
      </c>
      <c r="F741">
        <v>220.88154599999999</v>
      </c>
      <c r="G741" s="4">
        <v>3</v>
      </c>
      <c r="H741">
        <v>221.27453600000001</v>
      </c>
      <c r="I741" s="3">
        <v>4</v>
      </c>
      <c r="P741">
        <v>3</v>
      </c>
      <c r="Q741" t="str">
        <f t="shared" si="12"/>
        <v>134</v>
      </c>
    </row>
    <row r="742" spans="1:17" x14ac:dyDescent="0.25">
      <c r="A742">
        <v>741</v>
      </c>
      <c r="B742">
        <v>237.73773299999999</v>
      </c>
      <c r="C742" s="2">
        <v>1</v>
      </c>
      <c r="F742">
        <v>220.98799</v>
      </c>
      <c r="G742" s="4">
        <v>3</v>
      </c>
      <c r="H742">
        <v>221.22386699999998</v>
      </c>
      <c r="I742" s="3">
        <v>4</v>
      </c>
      <c r="P742">
        <v>3</v>
      </c>
      <c r="Q742" t="str">
        <f t="shared" si="12"/>
        <v>134</v>
      </c>
    </row>
    <row r="743" spans="1:17" x14ac:dyDescent="0.25">
      <c r="A743">
        <v>742</v>
      </c>
      <c r="B743">
        <v>237.75273300000001</v>
      </c>
      <c r="C743" s="2">
        <v>1</v>
      </c>
      <c r="H743">
        <v>221.36165</v>
      </c>
      <c r="I743" s="3">
        <v>4</v>
      </c>
      <c r="P743">
        <v>2</v>
      </c>
      <c r="Q743" t="str">
        <f t="shared" si="12"/>
        <v>14</v>
      </c>
    </row>
    <row r="744" spans="1:17" x14ac:dyDescent="0.25">
      <c r="A744">
        <v>743</v>
      </c>
      <c r="B744">
        <v>237.73546300000001</v>
      </c>
      <c r="C744" s="2">
        <v>1</v>
      </c>
      <c r="P744">
        <v>1</v>
      </c>
      <c r="Q744" t="str">
        <f t="shared" si="12"/>
        <v>1</v>
      </c>
    </row>
    <row r="745" spans="1:17" x14ac:dyDescent="0.25">
      <c r="A745">
        <v>744</v>
      </c>
      <c r="B745">
        <v>237.697835</v>
      </c>
      <c r="C745" s="2">
        <v>1</v>
      </c>
      <c r="P745">
        <v>1</v>
      </c>
      <c r="Q745" t="str">
        <f t="shared" si="12"/>
        <v>1</v>
      </c>
    </row>
    <row r="746" spans="1:17" x14ac:dyDescent="0.25">
      <c r="A746">
        <v>745</v>
      </c>
      <c r="B746">
        <v>237.68814599999999</v>
      </c>
      <c r="C746" s="2">
        <v>1</v>
      </c>
      <c r="P746">
        <v>1</v>
      </c>
      <c r="Q746" t="str">
        <f t="shared" si="12"/>
        <v>1</v>
      </c>
    </row>
    <row r="747" spans="1:17" x14ac:dyDescent="0.25">
      <c r="A747">
        <v>746</v>
      </c>
      <c r="B747">
        <v>237.664434</v>
      </c>
      <c r="C747" s="2">
        <v>1</v>
      </c>
      <c r="D747">
        <v>243.3133</v>
      </c>
      <c r="E747" s="5">
        <v>2</v>
      </c>
      <c r="P747">
        <v>2</v>
      </c>
      <c r="Q747" t="str">
        <f t="shared" si="12"/>
        <v>12</v>
      </c>
    </row>
    <row r="748" spans="1:17" x14ac:dyDescent="0.25">
      <c r="A748">
        <v>747</v>
      </c>
      <c r="B748">
        <v>237.65804</v>
      </c>
      <c r="C748" s="2">
        <v>1</v>
      </c>
      <c r="D748">
        <v>243.31814500000002</v>
      </c>
      <c r="E748" s="5">
        <v>2</v>
      </c>
      <c r="P748">
        <v>2</v>
      </c>
      <c r="Q748" t="str">
        <f t="shared" si="12"/>
        <v>12</v>
      </c>
    </row>
    <row r="749" spans="1:17" x14ac:dyDescent="0.25">
      <c r="A749">
        <v>748</v>
      </c>
      <c r="B749">
        <v>237.68860899999999</v>
      </c>
      <c r="C749" s="2">
        <v>1</v>
      </c>
      <c r="D749">
        <v>243.32881499999999</v>
      </c>
      <c r="E749" s="5">
        <v>2</v>
      </c>
      <c r="P749">
        <v>2</v>
      </c>
      <c r="Q749" t="str">
        <f t="shared" si="12"/>
        <v>12</v>
      </c>
    </row>
    <row r="750" spans="1:17" x14ac:dyDescent="0.25">
      <c r="A750">
        <v>749</v>
      </c>
      <c r="B750">
        <v>237.640466</v>
      </c>
      <c r="C750" s="2">
        <v>1</v>
      </c>
      <c r="D750">
        <v>243.314075</v>
      </c>
      <c r="E750" s="5">
        <v>2</v>
      </c>
      <c r="P750">
        <v>2</v>
      </c>
      <c r="Q750" t="str">
        <f t="shared" si="12"/>
        <v>12</v>
      </c>
    </row>
    <row r="751" spans="1:17" x14ac:dyDescent="0.25">
      <c r="A751">
        <v>750</v>
      </c>
      <c r="D751">
        <v>243.31066799999999</v>
      </c>
      <c r="E751" s="5">
        <v>2</v>
      </c>
      <c r="P751">
        <v>1</v>
      </c>
      <c r="Q751" t="str">
        <f t="shared" si="12"/>
        <v>2</v>
      </c>
    </row>
    <row r="752" spans="1:17" x14ac:dyDescent="0.25">
      <c r="A752">
        <v>751</v>
      </c>
      <c r="D752">
        <v>243.33763099999999</v>
      </c>
      <c r="E752" s="5">
        <v>2</v>
      </c>
      <c r="P752">
        <v>1</v>
      </c>
      <c r="Q752" t="str">
        <f t="shared" si="12"/>
        <v>2</v>
      </c>
    </row>
    <row r="753" spans="1:17" x14ac:dyDescent="0.25">
      <c r="A753">
        <v>752</v>
      </c>
      <c r="D753">
        <v>243.29221699999999</v>
      </c>
      <c r="E753" s="5">
        <v>2</v>
      </c>
      <c r="P753">
        <v>1</v>
      </c>
      <c r="Q753" t="str">
        <f t="shared" si="12"/>
        <v>2</v>
      </c>
    </row>
    <row r="754" spans="1:17" x14ac:dyDescent="0.25">
      <c r="A754">
        <v>753</v>
      </c>
      <c r="D754">
        <v>243.28680700000001</v>
      </c>
      <c r="E754" s="5">
        <v>2</v>
      </c>
      <c r="P754">
        <v>1</v>
      </c>
      <c r="Q754" t="str">
        <f t="shared" si="12"/>
        <v>2</v>
      </c>
    </row>
    <row r="755" spans="1:17" x14ac:dyDescent="0.25">
      <c r="A755">
        <v>754</v>
      </c>
      <c r="D755">
        <v>243.39433199999999</v>
      </c>
      <c r="E755" s="5">
        <v>2</v>
      </c>
      <c r="P755">
        <v>1</v>
      </c>
      <c r="Q755" t="str">
        <f t="shared" si="12"/>
        <v>2</v>
      </c>
    </row>
    <row r="756" spans="1:17" x14ac:dyDescent="0.25">
      <c r="A756">
        <v>755</v>
      </c>
      <c r="D756">
        <v>243.3133</v>
      </c>
      <c r="E756" s="5">
        <v>2</v>
      </c>
      <c r="P756">
        <v>1</v>
      </c>
      <c r="Q756" t="str">
        <f t="shared" si="12"/>
        <v>2</v>
      </c>
    </row>
    <row r="757" spans="1:17" x14ac:dyDescent="0.25">
      <c r="A757">
        <v>756</v>
      </c>
      <c r="F757">
        <v>243.019588</v>
      </c>
      <c r="G757" s="4">
        <v>3</v>
      </c>
      <c r="P757">
        <v>1</v>
      </c>
      <c r="Q757" t="str">
        <f t="shared" si="12"/>
        <v>3</v>
      </c>
    </row>
    <row r="758" spans="1:17" x14ac:dyDescent="0.25">
      <c r="A758">
        <v>757</v>
      </c>
      <c r="F758">
        <v>243.039073</v>
      </c>
      <c r="G758" s="4">
        <v>3</v>
      </c>
      <c r="P758">
        <v>1</v>
      </c>
      <c r="Q758" t="str">
        <f t="shared" si="12"/>
        <v>3</v>
      </c>
    </row>
    <row r="759" spans="1:17" x14ac:dyDescent="0.25">
      <c r="A759">
        <v>758</v>
      </c>
      <c r="F759">
        <v>243.01283599999999</v>
      </c>
      <c r="G759" s="4">
        <v>3</v>
      </c>
      <c r="H759">
        <v>244.29479499999999</v>
      </c>
      <c r="I759" s="3">
        <v>4</v>
      </c>
      <c r="P759">
        <v>2</v>
      </c>
      <c r="Q759" t="str">
        <f t="shared" si="12"/>
        <v>34</v>
      </c>
    </row>
    <row r="760" spans="1:17" x14ac:dyDescent="0.25">
      <c r="A760">
        <v>759</v>
      </c>
      <c r="F760">
        <v>242.933921</v>
      </c>
      <c r="G760" s="4">
        <v>3</v>
      </c>
      <c r="H760">
        <v>244.340362</v>
      </c>
      <c r="I760" s="3">
        <v>4</v>
      </c>
      <c r="P760">
        <v>2</v>
      </c>
      <c r="Q760" t="str">
        <f t="shared" si="12"/>
        <v>34</v>
      </c>
    </row>
    <row r="761" spans="1:17" x14ac:dyDescent="0.25">
      <c r="A761">
        <v>760</v>
      </c>
      <c r="F761">
        <v>242.97216700000001</v>
      </c>
      <c r="G761" s="4">
        <v>3</v>
      </c>
      <c r="H761">
        <v>244.337219</v>
      </c>
      <c r="I761" s="3">
        <v>4</v>
      </c>
      <c r="P761">
        <v>2</v>
      </c>
      <c r="Q761" t="str">
        <f t="shared" si="12"/>
        <v>34</v>
      </c>
    </row>
    <row r="762" spans="1:17" x14ac:dyDescent="0.25">
      <c r="A762">
        <v>761</v>
      </c>
      <c r="F762">
        <v>242.99221699999998</v>
      </c>
      <c r="G762" s="4">
        <v>3</v>
      </c>
      <c r="H762">
        <v>244.37412599999999</v>
      </c>
      <c r="I762" s="3">
        <v>4</v>
      </c>
      <c r="P762">
        <v>2</v>
      </c>
      <c r="Q762" t="str">
        <f t="shared" si="12"/>
        <v>34</v>
      </c>
    </row>
    <row r="763" spans="1:17" x14ac:dyDescent="0.25">
      <c r="A763">
        <v>762</v>
      </c>
      <c r="F763">
        <v>243.011596</v>
      </c>
      <c r="G763" s="4">
        <v>3</v>
      </c>
      <c r="H763">
        <v>244.379897</v>
      </c>
      <c r="I763" s="3">
        <v>4</v>
      </c>
      <c r="P763">
        <v>2</v>
      </c>
      <c r="Q763" t="str">
        <f t="shared" si="12"/>
        <v>34</v>
      </c>
    </row>
    <row r="764" spans="1:17" x14ac:dyDescent="0.25">
      <c r="A764">
        <v>763</v>
      </c>
      <c r="B764">
        <v>260.49598200000003</v>
      </c>
      <c r="C764" s="2">
        <v>1</v>
      </c>
      <c r="F764">
        <v>243.06618800000001</v>
      </c>
      <c r="G764" s="4">
        <v>3</v>
      </c>
      <c r="H764">
        <v>244.355155</v>
      </c>
      <c r="I764" s="3">
        <v>4</v>
      </c>
      <c r="P764">
        <v>3</v>
      </c>
      <c r="Q764" t="str">
        <f t="shared" si="12"/>
        <v>134</v>
      </c>
    </row>
    <row r="765" spans="1:17" x14ac:dyDescent="0.25">
      <c r="A765">
        <v>764</v>
      </c>
      <c r="B765">
        <v>260.50386700000001</v>
      </c>
      <c r="C765" s="2">
        <v>1</v>
      </c>
      <c r="F765">
        <v>243.02809500000001</v>
      </c>
      <c r="G765" s="4">
        <v>3</v>
      </c>
      <c r="H765">
        <v>244.359691</v>
      </c>
      <c r="I765" s="3">
        <v>4</v>
      </c>
      <c r="P765">
        <v>3</v>
      </c>
      <c r="Q765" t="str">
        <f t="shared" si="12"/>
        <v>134</v>
      </c>
    </row>
    <row r="766" spans="1:17" x14ac:dyDescent="0.25">
      <c r="A766">
        <v>765</v>
      </c>
      <c r="B766">
        <v>260.54928100000001</v>
      </c>
      <c r="C766" s="2">
        <v>1</v>
      </c>
      <c r="F766">
        <v>243.019588</v>
      </c>
      <c r="G766" s="4">
        <v>3</v>
      </c>
      <c r="H766">
        <v>244.31752699999998</v>
      </c>
      <c r="I766" s="3">
        <v>4</v>
      </c>
      <c r="P766">
        <v>3</v>
      </c>
      <c r="Q766" t="str">
        <f t="shared" si="12"/>
        <v>134</v>
      </c>
    </row>
    <row r="767" spans="1:17" x14ac:dyDescent="0.25">
      <c r="A767">
        <v>766</v>
      </c>
      <c r="B767">
        <v>260.57907399999999</v>
      </c>
      <c r="C767" s="2">
        <v>1</v>
      </c>
      <c r="H767">
        <v>244.29876300000001</v>
      </c>
      <c r="I767" s="3">
        <v>4</v>
      </c>
      <c r="P767">
        <v>2</v>
      </c>
      <c r="Q767" t="str">
        <f t="shared" si="12"/>
        <v>14</v>
      </c>
    </row>
    <row r="768" spans="1:17" x14ac:dyDescent="0.25">
      <c r="A768">
        <v>767</v>
      </c>
      <c r="B768">
        <v>260.54711500000002</v>
      </c>
      <c r="C768" s="2">
        <v>1</v>
      </c>
      <c r="H768">
        <v>244.36061799999999</v>
      </c>
      <c r="I768" s="3">
        <v>4</v>
      </c>
      <c r="P768">
        <v>2</v>
      </c>
      <c r="Q768" t="str">
        <f t="shared" si="12"/>
        <v>14</v>
      </c>
    </row>
    <row r="769" spans="1:17" x14ac:dyDescent="0.25">
      <c r="A769">
        <v>768</v>
      </c>
      <c r="B769">
        <v>260.57778500000001</v>
      </c>
      <c r="C769" s="2">
        <v>1</v>
      </c>
      <c r="H769">
        <v>244.29479499999999</v>
      </c>
      <c r="I769" s="3">
        <v>4</v>
      </c>
      <c r="P769">
        <v>2</v>
      </c>
      <c r="Q769" t="str">
        <f t="shared" si="12"/>
        <v>14</v>
      </c>
    </row>
    <row r="770" spans="1:17" x14ac:dyDescent="0.25">
      <c r="A770">
        <v>769</v>
      </c>
      <c r="B770">
        <v>260.53489999999999</v>
      </c>
      <c r="C770" s="2">
        <v>1</v>
      </c>
      <c r="P770">
        <v>1</v>
      </c>
      <c r="Q770" t="str">
        <f t="shared" ref="Q770:Q833" si="13">CONCATENATE(C770,E770,G770,I770)</f>
        <v>1</v>
      </c>
    </row>
    <row r="771" spans="1:17" x14ac:dyDescent="0.25">
      <c r="A771">
        <v>770</v>
      </c>
      <c r="B771">
        <v>260.48938299999998</v>
      </c>
      <c r="C771" s="2">
        <v>1</v>
      </c>
      <c r="D771">
        <v>264.750564</v>
      </c>
      <c r="E771" s="5">
        <v>2</v>
      </c>
      <c r="P771">
        <v>2</v>
      </c>
      <c r="Q771" t="str">
        <f t="shared" si="13"/>
        <v>12</v>
      </c>
    </row>
    <row r="772" spans="1:17" x14ac:dyDescent="0.25">
      <c r="A772">
        <v>771</v>
      </c>
      <c r="B772">
        <v>260.507476</v>
      </c>
      <c r="C772" s="2">
        <v>1</v>
      </c>
      <c r="D772">
        <v>264.72128600000002</v>
      </c>
      <c r="E772" s="5">
        <v>2</v>
      </c>
      <c r="P772">
        <v>2</v>
      </c>
      <c r="Q772" t="str">
        <f t="shared" si="13"/>
        <v>12</v>
      </c>
    </row>
    <row r="773" spans="1:17" x14ac:dyDescent="0.25">
      <c r="A773">
        <v>772</v>
      </c>
      <c r="B773">
        <v>260.53412600000001</v>
      </c>
      <c r="C773" s="2">
        <v>1</v>
      </c>
      <c r="D773">
        <v>264.757991</v>
      </c>
      <c r="E773" s="5">
        <v>2</v>
      </c>
      <c r="P773">
        <v>2</v>
      </c>
      <c r="Q773" t="str">
        <f t="shared" si="13"/>
        <v>12</v>
      </c>
    </row>
    <row r="774" spans="1:17" x14ac:dyDescent="0.25">
      <c r="A774">
        <v>773</v>
      </c>
      <c r="B774">
        <v>260.55835300000001</v>
      </c>
      <c r="C774" s="2">
        <v>1</v>
      </c>
      <c r="D774">
        <v>264.750564</v>
      </c>
      <c r="E774" s="5">
        <v>2</v>
      </c>
      <c r="P774">
        <v>2</v>
      </c>
      <c r="Q774" t="str">
        <f t="shared" si="13"/>
        <v>12</v>
      </c>
    </row>
    <row r="775" spans="1:17" x14ac:dyDescent="0.25">
      <c r="A775">
        <v>774</v>
      </c>
      <c r="B775">
        <v>260.58845500000001</v>
      </c>
      <c r="C775" s="2">
        <v>1</v>
      </c>
      <c r="D775">
        <v>264.72618799999998</v>
      </c>
      <c r="E775" s="5">
        <v>2</v>
      </c>
      <c r="P775">
        <v>2</v>
      </c>
      <c r="Q775" t="str">
        <f t="shared" si="13"/>
        <v>12</v>
      </c>
    </row>
    <row r="776" spans="1:17" x14ac:dyDescent="0.25">
      <c r="A776">
        <v>775</v>
      </c>
      <c r="B776">
        <v>260.49598200000003</v>
      </c>
      <c r="C776" s="2">
        <v>1</v>
      </c>
      <c r="D776">
        <v>264.70907499999998</v>
      </c>
      <c r="E776" s="5">
        <v>2</v>
      </c>
      <c r="P776">
        <v>2</v>
      </c>
      <c r="Q776" t="str">
        <f t="shared" si="13"/>
        <v>12</v>
      </c>
    </row>
    <row r="777" spans="1:17" x14ac:dyDescent="0.25">
      <c r="A777">
        <v>776</v>
      </c>
      <c r="D777">
        <v>264.702113</v>
      </c>
      <c r="E777" s="5">
        <v>2</v>
      </c>
      <c r="P777">
        <v>1</v>
      </c>
      <c r="Q777" t="str">
        <f t="shared" si="13"/>
        <v>2</v>
      </c>
    </row>
    <row r="778" spans="1:17" x14ac:dyDescent="0.25">
      <c r="A778">
        <v>777</v>
      </c>
      <c r="D778">
        <v>264.70685900000001</v>
      </c>
      <c r="E778" s="5">
        <v>2</v>
      </c>
      <c r="P778">
        <v>1</v>
      </c>
      <c r="Q778" t="str">
        <f t="shared" si="13"/>
        <v>2</v>
      </c>
    </row>
    <row r="779" spans="1:17" x14ac:dyDescent="0.25">
      <c r="A779">
        <v>778</v>
      </c>
      <c r="D779">
        <v>264.71324500000003</v>
      </c>
      <c r="E779" s="5">
        <v>2</v>
      </c>
      <c r="P779">
        <v>1</v>
      </c>
      <c r="Q779" t="str">
        <f t="shared" si="13"/>
        <v>2</v>
      </c>
    </row>
    <row r="780" spans="1:17" x14ac:dyDescent="0.25">
      <c r="A780">
        <v>779</v>
      </c>
      <c r="D780">
        <v>264.73329899999999</v>
      </c>
      <c r="E780" s="5">
        <v>2</v>
      </c>
      <c r="P780">
        <v>1</v>
      </c>
      <c r="Q780" t="str">
        <f t="shared" si="13"/>
        <v>2</v>
      </c>
    </row>
    <row r="781" spans="1:17" x14ac:dyDescent="0.25">
      <c r="A781">
        <v>780</v>
      </c>
      <c r="D781">
        <v>264.86670199999998</v>
      </c>
      <c r="E781" s="5">
        <v>2</v>
      </c>
      <c r="F781">
        <v>263.03520900000001</v>
      </c>
      <c r="G781" s="4">
        <v>3</v>
      </c>
      <c r="P781">
        <v>2</v>
      </c>
      <c r="Q781" t="str">
        <f t="shared" si="13"/>
        <v>23</v>
      </c>
    </row>
    <row r="782" spans="1:17" x14ac:dyDescent="0.25">
      <c r="A782">
        <v>781</v>
      </c>
      <c r="D782">
        <v>264.750564</v>
      </c>
      <c r="E782" s="5">
        <v>2</v>
      </c>
      <c r="F782">
        <v>263.03211499999998</v>
      </c>
      <c r="G782" s="4">
        <v>3</v>
      </c>
      <c r="P782">
        <v>2</v>
      </c>
      <c r="Q782" t="str">
        <f t="shared" si="13"/>
        <v>23</v>
      </c>
    </row>
    <row r="783" spans="1:17" x14ac:dyDescent="0.25">
      <c r="A783">
        <v>782</v>
      </c>
      <c r="D783">
        <v>264.750564</v>
      </c>
      <c r="E783" s="5">
        <v>2</v>
      </c>
      <c r="F783">
        <v>263.00453900000002</v>
      </c>
      <c r="G783" s="4">
        <v>3</v>
      </c>
      <c r="P783">
        <v>2</v>
      </c>
      <c r="Q783" t="str">
        <f t="shared" si="13"/>
        <v>23</v>
      </c>
    </row>
    <row r="784" spans="1:17" x14ac:dyDescent="0.25">
      <c r="A784">
        <v>783</v>
      </c>
      <c r="F784">
        <v>263.01959199999999</v>
      </c>
      <c r="G784" s="4">
        <v>3</v>
      </c>
      <c r="P784">
        <v>1</v>
      </c>
      <c r="Q784" t="str">
        <f t="shared" si="13"/>
        <v>3</v>
      </c>
    </row>
    <row r="785" spans="1:17" x14ac:dyDescent="0.25">
      <c r="A785">
        <v>784</v>
      </c>
      <c r="F785">
        <v>263.03520900000001</v>
      </c>
      <c r="G785" s="4">
        <v>3</v>
      </c>
      <c r="H785">
        <v>264.76742100000001</v>
      </c>
      <c r="I785" s="3">
        <v>4</v>
      </c>
      <c r="J785">
        <v>236.01963899999998</v>
      </c>
      <c r="K785" t="s">
        <v>22</v>
      </c>
      <c r="Q785" t="str">
        <f t="shared" si="13"/>
        <v>34</v>
      </c>
    </row>
    <row r="786" spans="1:17" x14ac:dyDescent="0.25">
      <c r="A786">
        <v>785</v>
      </c>
      <c r="Q786" t="str">
        <f t="shared" si="13"/>
        <v/>
      </c>
    </row>
    <row r="787" spans="1:17" x14ac:dyDescent="0.25">
      <c r="A787">
        <v>786</v>
      </c>
      <c r="J787">
        <v>235.890672</v>
      </c>
      <c r="K787" t="s">
        <v>22</v>
      </c>
      <c r="Q787" t="str">
        <f t="shared" si="13"/>
        <v/>
      </c>
    </row>
    <row r="788" spans="1:17" x14ac:dyDescent="0.25">
      <c r="A788">
        <v>787</v>
      </c>
      <c r="B788">
        <v>244.51402200000001</v>
      </c>
      <c r="C788" s="2">
        <v>1</v>
      </c>
      <c r="P788">
        <v>1</v>
      </c>
      <c r="Q788" t="str">
        <f t="shared" si="13"/>
        <v>1</v>
      </c>
    </row>
    <row r="789" spans="1:17" x14ac:dyDescent="0.25">
      <c r="A789">
        <v>788</v>
      </c>
      <c r="B789">
        <v>244.519126</v>
      </c>
      <c r="C789" s="2">
        <v>1</v>
      </c>
      <c r="P789">
        <v>1</v>
      </c>
      <c r="Q789" t="str">
        <f t="shared" si="13"/>
        <v>1</v>
      </c>
    </row>
    <row r="790" spans="1:17" x14ac:dyDescent="0.25">
      <c r="A790">
        <v>789</v>
      </c>
      <c r="B790">
        <v>244.560981</v>
      </c>
      <c r="C790" s="2">
        <v>1</v>
      </c>
      <c r="P790">
        <v>1</v>
      </c>
      <c r="Q790" t="str">
        <f t="shared" si="13"/>
        <v>1</v>
      </c>
    </row>
    <row r="791" spans="1:17" x14ac:dyDescent="0.25">
      <c r="A791">
        <v>790</v>
      </c>
      <c r="B791">
        <v>244.56211400000001</v>
      </c>
      <c r="C791" s="2">
        <v>1</v>
      </c>
      <c r="P791">
        <v>1</v>
      </c>
      <c r="Q791" t="str">
        <f t="shared" si="13"/>
        <v>1</v>
      </c>
    </row>
    <row r="792" spans="1:17" x14ac:dyDescent="0.25">
      <c r="A792">
        <v>791</v>
      </c>
      <c r="B792">
        <v>244.54500100000001</v>
      </c>
      <c r="C792" s="2">
        <v>1</v>
      </c>
      <c r="P792">
        <v>1</v>
      </c>
      <c r="Q792" t="str">
        <f t="shared" si="13"/>
        <v>1</v>
      </c>
    </row>
    <row r="793" spans="1:17" x14ac:dyDescent="0.25">
      <c r="A793">
        <v>792</v>
      </c>
      <c r="B793">
        <v>244.50324899999998</v>
      </c>
      <c r="C793" s="2">
        <v>1</v>
      </c>
      <c r="D793">
        <v>238.42479299999999</v>
      </c>
      <c r="E793" s="5">
        <v>2</v>
      </c>
      <c r="P793">
        <v>2</v>
      </c>
      <c r="Q793" t="str">
        <f t="shared" si="13"/>
        <v>12</v>
      </c>
    </row>
    <row r="794" spans="1:17" x14ac:dyDescent="0.25">
      <c r="A794">
        <v>793</v>
      </c>
      <c r="B794">
        <v>244.48046399999998</v>
      </c>
      <c r="C794" s="2">
        <v>1</v>
      </c>
      <c r="D794">
        <v>238.42463799999999</v>
      </c>
      <c r="E794" s="5">
        <v>2</v>
      </c>
      <c r="P794">
        <v>2</v>
      </c>
      <c r="Q794" t="str">
        <f t="shared" si="13"/>
        <v>12</v>
      </c>
    </row>
    <row r="795" spans="1:17" x14ac:dyDescent="0.25">
      <c r="A795">
        <v>794</v>
      </c>
      <c r="B795">
        <v>244.51402200000001</v>
      </c>
      <c r="C795" s="2">
        <v>1</v>
      </c>
      <c r="D795">
        <v>238.43087700000001</v>
      </c>
      <c r="E795" s="5">
        <v>2</v>
      </c>
      <c r="P795">
        <v>2</v>
      </c>
      <c r="Q795" t="str">
        <f t="shared" si="13"/>
        <v>12</v>
      </c>
    </row>
    <row r="796" spans="1:17" x14ac:dyDescent="0.25">
      <c r="A796">
        <v>795</v>
      </c>
      <c r="D796">
        <v>238.412938</v>
      </c>
      <c r="E796" s="5">
        <v>2</v>
      </c>
      <c r="P796">
        <v>1</v>
      </c>
      <c r="Q796" t="str">
        <f t="shared" si="13"/>
        <v>2</v>
      </c>
    </row>
    <row r="797" spans="1:17" x14ac:dyDescent="0.25">
      <c r="A797">
        <v>796</v>
      </c>
      <c r="D797">
        <v>238.372525</v>
      </c>
      <c r="E797" s="5">
        <v>2</v>
      </c>
      <c r="P797">
        <v>1</v>
      </c>
      <c r="Q797" t="str">
        <f t="shared" si="13"/>
        <v>2</v>
      </c>
    </row>
    <row r="798" spans="1:17" x14ac:dyDescent="0.25">
      <c r="A798">
        <v>797</v>
      </c>
      <c r="D798">
        <v>238.257114</v>
      </c>
      <c r="E798" s="5">
        <v>2</v>
      </c>
      <c r="F798">
        <v>241.94598099999999</v>
      </c>
      <c r="G798" s="4">
        <v>3</v>
      </c>
      <c r="P798">
        <v>2</v>
      </c>
      <c r="Q798" t="str">
        <f t="shared" si="13"/>
        <v>23</v>
      </c>
    </row>
    <row r="799" spans="1:17" x14ac:dyDescent="0.25">
      <c r="A799">
        <v>798</v>
      </c>
      <c r="D799">
        <v>238.42479299999999</v>
      </c>
      <c r="E799" s="5">
        <v>2</v>
      </c>
      <c r="F799">
        <v>241.94917799999999</v>
      </c>
      <c r="G799" s="4">
        <v>3</v>
      </c>
      <c r="P799">
        <v>2</v>
      </c>
      <c r="Q799" t="str">
        <f t="shared" si="13"/>
        <v>23</v>
      </c>
    </row>
    <row r="800" spans="1:17" x14ac:dyDescent="0.25">
      <c r="A800">
        <v>799</v>
      </c>
      <c r="F800">
        <v>241.97041400000001</v>
      </c>
      <c r="G800" s="4">
        <v>3</v>
      </c>
      <c r="H800">
        <v>240.675206</v>
      </c>
      <c r="I800" s="3">
        <v>4</v>
      </c>
      <c r="P800">
        <v>2</v>
      </c>
      <c r="Q800" t="str">
        <f t="shared" si="13"/>
        <v>34</v>
      </c>
    </row>
    <row r="801" spans="1:17" x14ac:dyDescent="0.25">
      <c r="A801">
        <v>800</v>
      </c>
      <c r="F801">
        <v>241.95907099999999</v>
      </c>
      <c r="G801" s="4">
        <v>3</v>
      </c>
      <c r="H801">
        <v>240.73113599999999</v>
      </c>
      <c r="I801" s="3">
        <v>4</v>
      </c>
      <c r="P801">
        <v>2</v>
      </c>
      <c r="Q801" t="str">
        <f t="shared" si="13"/>
        <v>34</v>
      </c>
    </row>
    <row r="802" spans="1:17" x14ac:dyDescent="0.25">
      <c r="A802">
        <v>801</v>
      </c>
      <c r="F802">
        <v>241.950309</v>
      </c>
      <c r="G802" s="4">
        <v>3</v>
      </c>
      <c r="H802">
        <v>240.72324900000001</v>
      </c>
      <c r="I802" s="3">
        <v>4</v>
      </c>
      <c r="P802">
        <v>2</v>
      </c>
      <c r="Q802" t="str">
        <f t="shared" si="13"/>
        <v>34</v>
      </c>
    </row>
    <row r="803" spans="1:17" x14ac:dyDescent="0.25">
      <c r="A803">
        <v>802</v>
      </c>
      <c r="F803">
        <v>241.95845499999999</v>
      </c>
      <c r="G803" s="4">
        <v>3</v>
      </c>
      <c r="H803">
        <v>240.735465</v>
      </c>
      <c r="I803" s="3">
        <v>4</v>
      </c>
      <c r="P803">
        <v>2</v>
      </c>
      <c r="Q803" t="str">
        <f t="shared" si="13"/>
        <v>34</v>
      </c>
    </row>
    <row r="804" spans="1:17" x14ac:dyDescent="0.25">
      <c r="A804">
        <v>803</v>
      </c>
      <c r="F804">
        <v>241.923404</v>
      </c>
      <c r="G804" s="4">
        <v>3</v>
      </c>
      <c r="H804">
        <v>240.722373</v>
      </c>
      <c r="I804" s="3">
        <v>4</v>
      </c>
      <c r="P804">
        <v>2</v>
      </c>
      <c r="Q804" t="str">
        <f t="shared" si="13"/>
        <v>34</v>
      </c>
    </row>
    <row r="805" spans="1:17" x14ac:dyDescent="0.25">
      <c r="A805">
        <v>804</v>
      </c>
      <c r="F805">
        <v>241.94598099999999</v>
      </c>
      <c r="G805" s="4">
        <v>3</v>
      </c>
      <c r="H805">
        <v>240.70613599999999</v>
      </c>
      <c r="I805" s="3">
        <v>4</v>
      </c>
      <c r="P805">
        <v>2</v>
      </c>
      <c r="Q805" t="str">
        <f t="shared" si="13"/>
        <v>34</v>
      </c>
    </row>
    <row r="806" spans="1:17" x14ac:dyDescent="0.25">
      <c r="A806">
        <v>805</v>
      </c>
      <c r="H806">
        <v>240.71427800000001</v>
      </c>
      <c r="I806" s="3">
        <v>4</v>
      </c>
      <c r="P806">
        <v>1</v>
      </c>
      <c r="Q806" t="str">
        <f t="shared" si="13"/>
        <v>4</v>
      </c>
    </row>
    <row r="807" spans="1:17" x14ac:dyDescent="0.25">
      <c r="A807">
        <v>806</v>
      </c>
      <c r="H807">
        <v>240.675206</v>
      </c>
      <c r="I807" s="3">
        <v>4</v>
      </c>
      <c r="P807">
        <v>1</v>
      </c>
      <c r="Q807" t="str">
        <f t="shared" si="13"/>
        <v>4</v>
      </c>
    </row>
    <row r="808" spans="1:17" x14ac:dyDescent="0.25">
      <c r="A808">
        <v>807</v>
      </c>
      <c r="P808">
        <v>0</v>
      </c>
      <c r="Q808" t="str">
        <f t="shared" si="13"/>
        <v/>
      </c>
    </row>
    <row r="809" spans="1:17" x14ac:dyDescent="0.25">
      <c r="A809">
        <v>808</v>
      </c>
      <c r="P809">
        <v>0</v>
      </c>
      <c r="Q809" t="str">
        <f t="shared" si="13"/>
        <v/>
      </c>
    </row>
    <row r="810" spans="1:17" x14ac:dyDescent="0.25">
      <c r="A810">
        <v>809</v>
      </c>
      <c r="P810">
        <v>0</v>
      </c>
      <c r="Q810" t="str">
        <f t="shared" si="13"/>
        <v/>
      </c>
    </row>
    <row r="811" spans="1:17" x14ac:dyDescent="0.25">
      <c r="A811">
        <v>810</v>
      </c>
      <c r="D811">
        <v>219.12809300000001</v>
      </c>
      <c r="E811" s="5">
        <v>2</v>
      </c>
      <c r="P811">
        <v>1</v>
      </c>
      <c r="Q811" t="str">
        <f t="shared" si="13"/>
        <v>2</v>
      </c>
    </row>
    <row r="812" spans="1:17" x14ac:dyDescent="0.25">
      <c r="A812">
        <v>811</v>
      </c>
      <c r="D812">
        <v>219.12809300000001</v>
      </c>
      <c r="E812" s="5">
        <v>2</v>
      </c>
      <c r="P812">
        <v>1</v>
      </c>
      <c r="Q812" t="str">
        <f t="shared" si="13"/>
        <v>2</v>
      </c>
    </row>
    <row r="813" spans="1:17" x14ac:dyDescent="0.25">
      <c r="A813">
        <v>812</v>
      </c>
      <c r="B813">
        <v>216.16134</v>
      </c>
      <c r="C813" s="2">
        <v>1</v>
      </c>
      <c r="D813">
        <v>219.013712</v>
      </c>
      <c r="E813" s="5">
        <v>2</v>
      </c>
      <c r="P813">
        <v>2</v>
      </c>
      <c r="Q813" t="str">
        <f t="shared" si="13"/>
        <v>12</v>
      </c>
    </row>
    <row r="814" spans="1:17" x14ac:dyDescent="0.25">
      <c r="A814">
        <v>813</v>
      </c>
      <c r="B814">
        <v>216.16134</v>
      </c>
      <c r="C814" s="2">
        <v>1</v>
      </c>
      <c r="D814">
        <v>219.023145</v>
      </c>
      <c r="E814" s="5">
        <v>2</v>
      </c>
      <c r="P814">
        <v>2</v>
      </c>
      <c r="Q814" t="str">
        <f t="shared" si="13"/>
        <v>12</v>
      </c>
    </row>
    <row r="815" spans="1:17" x14ac:dyDescent="0.25">
      <c r="A815">
        <v>814</v>
      </c>
      <c r="B815">
        <v>216.174227</v>
      </c>
      <c r="C815" s="2">
        <v>1</v>
      </c>
      <c r="D815">
        <v>218.94433000000001</v>
      </c>
      <c r="E815" s="5">
        <v>2</v>
      </c>
      <c r="P815">
        <v>2</v>
      </c>
      <c r="Q815" t="str">
        <f t="shared" si="13"/>
        <v>12</v>
      </c>
    </row>
    <row r="816" spans="1:17" x14ac:dyDescent="0.25">
      <c r="A816">
        <v>815</v>
      </c>
      <c r="B816">
        <v>216.18809300000001</v>
      </c>
      <c r="C816" s="2">
        <v>1</v>
      </c>
      <c r="D816">
        <v>218.876237</v>
      </c>
      <c r="E816" s="5">
        <v>2</v>
      </c>
      <c r="P816">
        <v>2</v>
      </c>
      <c r="Q816" t="str">
        <f t="shared" si="13"/>
        <v>12</v>
      </c>
    </row>
    <row r="817" spans="1:17" x14ac:dyDescent="0.25">
      <c r="A817">
        <v>816</v>
      </c>
      <c r="B817">
        <v>216.17149499999999</v>
      </c>
      <c r="C817" s="2">
        <v>1</v>
      </c>
      <c r="D817">
        <v>219.12809300000001</v>
      </c>
      <c r="E817" s="5">
        <v>2</v>
      </c>
      <c r="P817">
        <v>2</v>
      </c>
      <c r="Q817" t="str">
        <f t="shared" si="13"/>
        <v>12</v>
      </c>
    </row>
    <row r="818" spans="1:17" x14ac:dyDescent="0.25">
      <c r="A818">
        <v>817</v>
      </c>
      <c r="B818">
        <v>216.28458799999999</v>
      </c>
      <c r="C818" s="2">
        <v>1</v>
      </c>
      <c r="P818">
        <v>1</v>
      </c>
      <c r="Q818" t="str">
        <f t="shared" si="13"/>
        <v>1</v>
      </c>
    </row>
    <row r="819" spans="1:17" x14ac:dyDescent="0.25">
      <c r="A819">
        <v>818</v>
      </c>
      <c r="B819">
        <v>216.16134</v>
      </c>
      <c r="C819" s="2">
        <v>1</v>
      </c>
      <c r="P819">
        <v>1</v>
      </c>
      <c r="Q819" t="str">
        <f t="shared" si="13"/>
        <v>1</v>
      </c>
    </row>
    <row r="820" spans="1:17" x14ac:dyDescent="0.25">
      <c r="A820">
        <v>819</v>
      </c>
      <c r="B820">
        <v>216.16134</v>
      </c>
      <c r="C820" s="2">
        <v>1</v>
      </c>
      <c r="F820">
        <v>217.08515499999999</v>
      </c>
      <c r="G820" s="4">
        <v>3</v>
      </c>
      <c r="P820">
        <v>2</v>
      </c>
      <c r="Q820" t="str">
        <f t="shared" si="13"/>
        <v>13</v>
      </c>
    </row>
    <row r="821" spans="1:17" x14ac:dyDescent="0.25">
      <c r="A821">
        <v>820</v>
      </c>
      <c r="F821">
        <v>217.060722</v>
      </c>
      <c r="G821" s="4">
        <v>3</v>
      </c>
      <c r="H821">
        <v>216.29891799999999</v>
      </c>
      <c r="I821" s="3">
        <v>4</v>
      </c>
      <c r="P821">
        <v>2</v>
      </c>
      <c r="Q821" t="str">
        <f t="shared" si="13"/>
        <v>34</v>
      </c>
    </row>
    <row r="822" spans="1:17" x14ac:dyDescent="0.25">
      <c r="A822">
        <v>821</v>
      </c>
      <c r="F822">
        <v>217.05732</v>
      </c>
      <c r="G822" s="4">
        <v>3</v>
      </c>
      <c r="H822">
        <v>216.220361</v>
      </c>
      <c r="I822" s="3">
        <v>4</v>
      </c>
      <c r="P822">
        <v>2</v>
      </c>
      <c r="Q822" t="str">
        <f t="shared" si="13"/>
        <v>34</v>
      </c>
    </row>
    <row r="823" spans="1:17" x14ac:dyDescent="0.25">
      <c r="A823">
        <v>822</v>
      </c>
      <c r="F823">
        <v>216.979175</v>
      </c>
      <c r="G823" s="4">
        <v>3</v>
      </c>
      <c r="H823">
        <v>216.22299000000001</v>
      </c>
      <c r="I823" s="3">
        <v>4</v>
      </c>
      <c r="P823">
        <v>2</v>
      </c>
      <c r="Q823" t="str">
        <f t="shared" si="13"/>
        <v>34</v>
      </c>
    </row>
    <row r="824" spans="1:17" x14ac:dyDescent="0.25">
      <c r="A824">
        <v>823</v>
      </c>
      <c r="F824">
        <v>217.058763</v>
      </c>
      <c r="G824" s="4">
        <v>3</v>
      </c>
      <c r="H824">
        <v>216.21360799999999</v>
      </c>
      <c r="I824" s="3">
        <v>4</v>
      </c>
      <c r="P824">
        <v>2</v>
      </c>
      <c r="Q824" t="str">
        <f t="shared" si="13"/>
        <v>34</v>
      </c>
    </row>
    <row r="825" spans="1:17" x14ac:dyDescent="0.25">
      <c r="A825">
        <v>824</v>
      </c>
      <c r="F825">
        <v>217.09556699999999</v>
      </c>
      <c r="G825" s="4">
        <v>3</v>
      </c>
      <c r="H825">
        <v>216.25902099999999</v>
      </c>
      <c r="I825" s="3">
        <v>4</v>
      </c>
      <c r="P825">
        <v>2</v>
      </c>
      <c r="Q825" t="str">
        <f t="shared" si="13"/>
        <v>34</v>
      </c>
    </row>
    <row r="826" spans="1:17" x14ac:dyDescent="0.25">
      <c r="A826">
        <v>825</v>
      </c>
      <c r="F826">
        <v>217.11917500000001</v>
      </c>
      <c r="G826" s="4">
        <v>3</v>
      </c>
      <c r="H826">
        <v>216.28149500000001</v>
      </c>
      <c r="I826" s="3">
        <v>4</v>
      </c>
      <c r="P826">
        <v>2</v>
      </c>
      <c r="Q826" t="str">
        <f t="shared" si="13"/>
        <v>34</v>
      </c>
    </row>
    <row r="827" spans="1:17" x14ac:dyDescent="0.25">
      <c r="A827">
        <v>826</v>
      </c>
      <c r="D827">
        <v>199.27612199999999</v>
      </c>
      <c r="E827" s="5">
        <v>2</v>
      </c>
      <c r="F827">
        <v>217.08515499999999</v>
      </c>
      <c r="G827" s="4">
        <v>3</v>
      </c>
      <c r="H827">
        <v>216.242062</v>
      </c>
      <c r="I827" s="3">
        <v>4</v>
      </c>
      <c r="P827">
        <v>3</v>
      </c>
      <c r="Q827" t="str">
        <f t="shared" si="13"/>
        <v>234</v>
      </c>
    </row>
    <row r="828" spans="1:17" x14ac:dyDescent="0.25">
      <c r="A828">
        <v>827</v>
      </c>
      <c r="D828">
        <v>199.27612199999999</v>
      </c>
      <c r="E828" s="5">
        <v>2</v>
      </c>
      <c r="H828">
        <v>216.29891799999999</v>
      </c>
      <c r="I828" s="3">
        <v>4</v>
      </c>
      <c r="P828">
        <v>2</v>
      </c>
      <c r="Q828" t="str">
        <f t="shared" si="13"/>
        <v>24</v>
      </c>
    </row>
    <row r="829" spans="1:17" x14ac:dyDescent="0.25">
      <c r="A829">
        <v>828</v>
      </c>
      <c r="D829">
        <v>199.36992900000001</v>
      </c>
      <c r="E829" s="5">
        <v>2</v>
      </c>
      <c r="P829">
        <v>1</v>
      </c>
      <c r="Q829" t="str">
        <f t="shared" si="13"/>
        <v>2</v>
      </c>
    </row>
    <row r="830" spans="1:17" x14ac:dyDescent="0.25">
      <c r="A830">
        <v>829</v>
      </c>
      <c r="D830">
        <v>199.28923</v>
      </c>
      <c r="E830" s="5">
        <v>2</v>
      </c>
      <c r="P830">
        <v>1</v>
      </c>
      <c r="Q830" t="str">
        <f t="shared" si="13"/>
        <v>2</v>
      </c>
    </row>
    <row r="831" spans="1:17" x14ac:dyDescent="0.25">
      <c r="A831">
        <v>830</v>
      </c>
      <c r="D831">
        <v>199.277343</v>
      </c>
      <c r="E831" s="5">
        <v>2</v>
      </c>
      <c r="P831">
        <v>1</v>
      </c>
      <c r="Q831" t="str">
        <f t="shared" si="13"/>
        <v>2</v>
      </c>
    </row>
    <row r="832" spans="1:17" x14ac:dyDescent="0.25">
      <c r="A832">
        <v>831</v>
      </c>
      <c r="B832">
        <v>193.79476099999999</v>
      </c>
      <c r="C832" s="2">
        <v>1</v>
      </c>
      <c r="D832">
        <v>199.27545499999999</v>
      </c>
      <c r="E832" s="5">
        <v>2</v>
      </c>
      <c r="P832">
        <v>2</v>
      </c>
      <c r="Q832" t="str">
        <f t="shared" si="13"/>
        <v>12</v>
      </c>
    </row>
    <row r="833" spans="1:17" x14ac:dyDescent="0.25">
      <c r="A833">
        <v>832</v>
      </c>
      <c r="B833">
        <v>193.810168</v>
      </c>
      <c r="C833" s="2">
        <v>1</v>
      </c>
      <c r="D833">
        <v>199.30524400000002</v>
      </c>
      <c r="E833" s="5">
        <v>2</v>
      </c>
      <c r="P833">
        <v>2</v>
      </c>
      <c r="Q833" t="str">
        <f t="shared" si="13"/>
        <v>12</v>
      </c>
    </row>
    <row r="834" spans="1:17" x14ac:dyDescent="0.25">
      <c r="A834">
        <v>833</v>
      </c>
      <c r="B834">
        <v>193.79736600000001</v>
      </c>
      <c r="C834" s="2">
        <v>1</v>
      </c>
      <c r="D834">
        <v>199.30703299999999</v>
      </c>
      <c r="E834" s="5">
        <v>2</v>
      </c>
      <c r="P834">
        <v>2</v>
      </c>
      <c r="Q834" t="str">
        <f t="shared" ref="Q834:Q897" si="14">CONCATENATE(C834,E834,G834,I834)</f>
        <v>12</v>
      </c>
    </row>
    <row r="835" spans="1:17" x14ac:dyDescent="0.25">
      <c r="A835">
        <v>834</v>
      </c>
      <c r="B835">
        <v>193.79410100000001</v>
      </c>
      <c r="C835" s="2">
        <v>1</v>
      </c>
      <c r="D835">
        <v>199.27612199999999</v>
      </c>
      <c r="E835" s="5">
        <v>2</v>
      </c>
      <c r="P835">
        <v>2</v>
      </c>
      <c r="Q835" t="str">
        <f t="shared" si="14"/>
        <v>12</v>
      </c>
    </row>
    <row r="836" spans="1:17" x14ac:dyDescent="0.25">
      <c r="A836">
        <v>835</v>
      </c>
      <c r="B836">
        <v>193.782725</v>
      </c>
      <c r="C836" s="2">
        <v>1</v>
      </c>
      <c r="P836">
        <v>1</v>
      </c>
      <c r="Q836" t="str">
        <f t="shared" si="14"/>
        <v>1</v>
      </c>
    </row>
    <row r="837" spans="1:17" x14ac:dyDescent="0.25">
      <c r="A837">
        <v>836</v>
      </c>
      <c r="B837">
        <v>193.79970900000001</v>
      </c>
      <c r="C837" s="2">
        <v>1</v>
      </c>
      <c r="P837">
        <v>1</v>
      </c>
      <c r="Q837" t="str">
        <f t="shared" si="14"/>
        <v>1</v>
      </c>
    </row>
    <row r="838" spans="1:17" x14ac:dyDescent="0.25">
      <c r="A838">
        <v>837</v>
      </c>
      <c r="B838">
        <v>193.77777399999999</v>
      </c>
      <c r="C838" s="2">
        <v>1</v>
      </c>
      <c r="P838">
        <v>1</v>
      </c>
      <c r="Q838" t="str">
        <f t="shared" si="14"/>
        <v>1</v>
      </c>
    </row>
    <row r="839" spans="1:17" x14ac:dyDescent="0.25">
      <c r="A839">
        <v>838</v>
      </c>
      <c r="B839">
        <v>193.81093100000001</v>
      </c>
      <c r="C839" s="2">
        <v>1</v>
      </c>
      <c r="P839">
        <v>1</v>
      </c>
      <c r="Q839" t="str">
        <f t="shared" si="14"/>
        <v>1</v>
      </c>
    </row>
    <row r="840" spans="1:17" x14ac:dyDescent="0.25">
      <c r="A840">
        <v>839</v>
      </c>
      <c r="B840">
        <v>193.79476099999999</v>
      </c>
      <c r="C840" s="2">
        <v>1</v>
      </c>
      <c r="F840">
        <v>195.69977499999999</v>
      </c>
      <c r="G840" s="4">
        <v>3</v>
      </c>
      <c r="H840">
        <v>195.94834400000002</v>
      </c>
      <c r="I840" s="3">
        <v>4</v>
      </c>
      <c r="P840">
        <v>3</v>
      </c>
      <c r="Q840" t="str">
        <f t="shared" si="14"/>
        <v>134</v>
      </c>
    </row>
    <row r="841" spans="1:17" x14ac:dyDescent="0.25">
      <c r="A841">
        <v>840</v>
      </c>
      <c r="F841">
        <v>195.63800000000001</v>
      </c>
      <c r="G841" s="4">
        <v>3</v>
      </c>
      <c r="H841">
        <v>195.805621</v>
      </c>
      <c r="I841" s="3">
        <v>4</v>
      </c>
      <c r="P841">
        <v>2</v>
      </c>
      <c r="Q841" t="str">
        <f t="shared" si="14"/>
        <v>34</v>
      </c>
    </row>
    <row r="842" spans="1:17" x14ac:dyDescent="0.25">
      <c r="A842">
        <v>841</v>
      </c>
      <c r="F842">
        <v>195.65177499999999</v>
      </c>
      <c r="G842" s="4">
        <v>3</v>
      </c>
      <c r="H842">
        <v>195.838573</v>
      </c>
      <c r="I842" s="3">
        <v>4</v>
      </c>
      <c r="P842">
        <v>2</v>
      </c>
      <c r="Q842" t="str">
        <f t="shared" si="14"/>
        <v>34</v>
      </c>
    </row>
    <row r="843" spans="1:17" x14ac:dyDescent="0.25">
      <c r="A843">
        <v>842</v>
      </c>
      <c r="F843">
        <v>195.62739099999999</v>
      </c>
      <c r="G843" s="4">
        <v>3</v>
      </c>
      <c r="H843">
        <v>195.880504</v>
      </c>
      <c r="I843" s="3">
        <v>4</v>
      </c>
      <c r="P843">
        <v>2</v>
      </c>
      <c r="Q843" t="str">
        <f t="shared" si="14"/>
        <v>34</v>
      </c>
    </row>
    <row r="844" spans="1:17" x14ac:dyDescent="0.25">
      <c r="A844">
        <v>843</v>
      </c>
      <c r="F844">
        <v>195.63677899999999</v>
      </c>
      <c r="G844" s="4">
        <v>3</v>
      </c>
      <c r="H844">
        <v>195.89820399999999</v>
      </c>
      <c r="I844" s="3">
        <v>4</v>
      </c>
      <c r="P844">
        <v>2</v>
      </c>
      <c r="Q844" t="str">
        <f t="shared" si="14"/>
        <v>34</v>
      </c>
    </row>
    <row r="845" spans="1:17" x14ac:dyDescent="0.25">
      <c r="A845">
        <v>844</v>
      </c>
      <c r="F845">
        <v>195.65498700000001</v>
      </c>
      <c r="G845" s="4">
        <v>3</v>
      </c>
      <c r="H845">
        <v>195.838931</v>
      </c>
      <c r="I845" s="3">
        <v>4</v>
      </c>
      <c r="P845">
        <v>2</v>
      </c>
      <c r="Q845" t="str">
        <f t="shared" si="14"/>
        <v>34</v>
      </c>
    </row>
    <row r="846" spans="1:17" x14ac:dyDescent="0.25">
      <c r="A846">
        <v>845</v>
      </c>
      <c r="F846">
        <v>195.689876</v>
      </c>
      <c r="G846" s="4">
        <v>3</v>
      </c>
      <c r="H846">
        <v>195.88060300000001</v>
      </c>
      <c r="I846" s="3">
        <v>4</v>
      </c>
      <c r="P846">
        <v>2</v>
      </c>
      <c r="Q846" t="str">
        <f t="shared" si="14"/>
        <v>34</v>
      </c>
    </row>
    <row r="847" spans="1:17" x14ac:dyDescent="0.25">
      <c r="A847">
        <v>846</v>
      </c>
      <c r="F847">
        <v>195.72803400000001</v>
      </c>
      <c r="G847" s="4">
        <v>3</v>
      </c>
      <c r="H847">
        <v>195.88703100000001</v>
      </c>
      <c r="I847" s="3">
        <v>4</v>
      </c>
      <c r="P847">
        <v>2</v>
      </c>
      <c r="Q847" t="str">
        <f t="shared" si="14"/>
        <v>34</v>
      </c>
    </row>
    <row r="848" spans="1:17" x14ac:dyDescent="0.25">
      <c r="A848">
        <v>847</v>
      </c>
      <c r="F848">
        <v>195.683707</v>
      </c>
      <c r="G848" s="4">
        <v>3</v>
      </c>
      <c r="H848">
        <v>195.852092</v>
      </c>
      <c r="I848" s="3">
        <v>4</v>
      </c>
      <c r="P848">
        <v>2</v>
      </c>
      <c r="Q848" t="str">
        <f t="shared" si="14"/>
        <v>34</v>
      </c>
    </row>
    <row r="849" spans="1:17" x14ac:dyDescent="0.25">
      <c r="A849">
        <v>848</v>
      </c>
      <c r="F849">
        <v>195.69977499999999</v>
      </c>
      <c r="G849" s="4">
        <v>3</v>
      </c>
      <c r="H849">
        <v>195.94834400000002</v>
      </c>
      <c r="I849" s="3">
        <v>4</v>
      </c>
      <c r="P849">
        <v>2</v>
      </c>
      <c r="Q849" t="str">
        <f t="shared" si="14"/>
        <v>34</v>
      </c>
    </row>
    <row r="850" spans="1:17" x14ac:dyDescent="0.25">
      <c r="A850">
        <v>849</v>
      </c>
      <c r="P850">
        <v>0</v>
      </c>
      <c r="Q850" t="str">
        <f t="shared" si="14"/>
        <v/>
      </c>
    </row>
    <row r="851" spans="1:17" x14ac:dyDescent="0.25">
      <c r="A851">
        <v>850</v>
      </c>
      <c r="D851">
        <v>176.36512500000001</v>
      </c>
      <c r="E851" s="5">
        <v>2</v>
      </c>
      <c r="P851">
        <v>1</v>
      </c>
      <c r="Q851" t="str">
        <f t="shared" si="14"/>
        <v>2</v>
      </c>
    </row>
    <row r="852" spans="1:17" x14ac:dyDescent="0.25">
      <c r="A852">
        <v>851</v>
      </c>
      <c r="D852">
        <v>176.37542999999999</v>
      </c>
      <c r="E852" s="5">
        <v>2</v>
      </c>
      <c r="P852">
        <v>1</v>
      </c>
      <c r="Q852" t="str">
        <f t="shared" si="14"/>
        <v>2</v>
      </c>
    </row>
    <row r="853" spans="1:17" x14ac:dyDescent="0.25">
      <c r="A853">
        <v>852</v>
      </c>
      <c r="D853">
        <v>176.34987599999999</v>
      </c>
      <c r="E853" s="5">
        <v>2</v>
      </c>
      <c r="P853">
        <v>1</v>
      </c>
      <c r="Q853" t="str">
        <f t="shared" si="14"/>
        <v>2</v>
      </c>
    </row>
    <row r="854" spans="1:17" x14ac:dyDescent="0.25">
      <c r="A854">
        <v>853</v>
      </c>
      <c r="D854">
        <v>176.37558300000001</v>
      </c>
      <c r="E854" s="5">
        <v>2</v>
      </c>
      <c r="P854">
        <v>1</v>
      </c>
      <c r="Q854" t="str">
        <f t="shared" si="14"/>
        <v>2</v>
      </c>
    </row>
    <row r="855" spans="1:17" x14ac:dyDescent="0.25">
      <c r="A855">
        <v>854</v>
      </c>
      <c r="D855">
        <v>176.402669</v>
      </c>
      <c r="E855" s="5">
        <v>2</v>
      </c>
      <c r="P855">
        <v>1</v>
      </c>
      <c r="Q855" t="str">
        <f t="shared" si="14"/>
        <v>2</v>
      </c>
    </row>
    <row r="856" spans="1:17" x14ac:dyDescent="0.25">
      <c r="A856">
        <v>855</v>
      </c>
      <c r="B856">
        <v>170.34408300000001</v>
      </c>
      <c r="C856" s="2">
        <v>1</v>
      </c>
      <c r="D856">
        <v>176.342479</v>
      </c>
      <c r="E856" s="5">
        <v>2</v>
      </c>
      <c r="P856">
        <v>2</v>
      </c>
      <c r="Q856" t="str">
        <f t="shared" si="14"/>
        <v>12</v>
      </c>
    </row>
    <row r="857" spans="1:17" x14ac:dyDescent="0.25">
      <c r="A857">
        <v>856</v>
      </c>
      <c r="B857">
        <v>170.29368700000001</v>
      </c>
      <c r="C857" s="2">
        <v>1</v>
      </c>
      <c r="D857">
        <v>176.29998699999999</v>
      </c>
      <c r="E857" s="5">
        <v>2</v>
      </c>
      <c r="P857">
        <v>2</v>
      </c>
      <c r="Q857" t="str">
        <f t="shared" si="14"/>
        <v>12</v>
      </c>
    </row>
    <row r="858" spans="1:17" x14ac:dyDescent="0.25">
      <c r="A858">
        <v>857</v>
      </c>
      <c r="B858">
        <v>170.315978</v>
      </c>
      <c r="C858" s="2">
        <v>1</v>
      </c>
      <c r="D858">
        <v>176.36512500000001</v>
      </c>
      <c r="E858" s="5">
        <v>2</v>
      </c>
      <c r="P858">
        <v>2</v>
      </c>
      <c r="Q858" t="str">
        <f t="shared" si="14"/>
        <v>12</v>
      </c>
    </row>
    <row r="859" spans="1:17" x14ac:dyDescent="0.25">
      <c r="A859">
        <v>858</v>
      </c>
      <c r="B859">
        <v>170.33311600000002</v>
      </c>
      <c r="C859" s="2">
        <v>1</v>
      </c>
      <c r="P859">
        <v>1</v>
      </c>
      <c r="Q859" t="str">
        <f t="shared" si="14"/>
        <v>1</v>
      </c>
    </row>
    <row r="860" spans="1:17" x14ac:dyDescent="0.25">
      <c r="A860">
        <v>859</v>
      </c>
      <c r="B860">
        <v>170.356786</v>
      </c>
      <c r="C860" s="2">
        <v>1</v>
      </c>
      <c r="P860">
        <v>1</v>
      </c>
      <c r="Q860" t="str">
        <f t="shared" si="14"/>
        <v>1</v>
      </c>
    </row>
    <row r="861" spans="1:17" x14ac:dyDescent="0.25">
      <c r="A861">
        <v>860</v>
      </c>
      <c r="B861">
        <v>170.360713</v>
      </c>
      <c r="C861" s="2">
        <v>1</v>
      </c>
      <c r="P861">
        <v>1</v>
      </c>
      <c r="Q861" t="str">
        <f t="shared" si="14"/>
        <v>1</v>
      </c>
    </row>
    <row r="862" spans="1:17" x14ac:dyDescent="0.25">
      <c r="A862">
        <v>861</v>
      </c>
      <c r="B862">
        <v>170.34780799999999</v>
      </c>
      <c r="C862" s="2">
        <v>1</v>
      </c>
      <c r="P862">
        <v>1</v>
      </c>
      <c r="Q862" t="str">
        <f t="shared" si="14"/>
        <v>1</v>
      </c>
    </row>
    <row r="863" spans="1:17" x14ac:dyDescent="0.25">
      <c r="A863">
        <v>862</v>
      </c>
      <c r="B863">
        <v>170.39361500000001</v>
      </c>
      <c r="C863" s="2">
        <v>1</v>
      </c>
      <c r="P863">
        <v>1</v>
      </c>
      <c r="Q863" t="str">
        <f t="shared" si="14"/>
        <v>1</v>
      </c>
    </row>
    <row r="864" spans="1:17" x14ac:dyDescent="0.25">
      <c r="A864">
        <v>863</v>
      </c>
      <c r="B864">
        <v>170.34408300000001</v>
      </c>
      <c r="C864" s="2">
        <v>1</v>
      </c>
      <c r="F864">
        <v>171.13845900000001</v>
      </c>
      <c r="G864" s="4">
        <v>3</v>
      </c>
      <c r="H864">
        <v>172.722722</v>
      </c>
      <c r="I864" s="3">
        <v>4</v>
      </c>
      <c r="P864">
        <v>3</v>
      </c>
      <c r="Q864" t="str">
        <f t="shared" si="14"/>
        <v>134</v>
      </c>
    </row>
    <row r="865" spans="1:17" x14ac:dyDescent="0.25">
      <c r="A865">
        <v>864</v>
      </c>
      <c r="F865">
        <v>171.19559000000001</v>
      </c>
      <c r="G865" s="4">
        <v>3</v>
      </c>
      <c r="H865">
        <v>172.73241300000001</v>
      </c>
      <c r="I865" s="3">
        <v>4</v>
      </c>
      <c r="P865">
        <v>2</v>
      </c>
      <c r="Q865" t="str">
        <f t="shared" si="14"/>
        <v>34</v>
      </c>
    </row>
    <row r="866" spans="1:17" x14ac:dyDescent="0.25">
      <c r="A866">
        <v>865</v>
      </c>
      <c r="F866">
        <v>171.14534500000002</v>
      </c>
      <c r="G866" s="4">
        <v>3</v>
      </c>
      <c r="H866">
        <v>172.72221100000002</v>
      </c>
      <c r="I866" s="3">
        <v>4</v>
      </c>
      <c r="P866">
        <v>2</v>
      </c>
      <c r="Q866" t="str">
        <f t="shared" si="14"/>
        <v>34</v>
      </c>
    </row>
    <row r="867" spans="1:17" x14ac:dyDescent="0.25">
      <c r="A867">
        <v>866</v>
      </c>
      <c r="F867">
        <v>171.142898</v>
      </c>
      <c r="G867" s="4">
        <v>3</v>
      </c>
      <c r="H867">
        <v>172.73562699999999</v>
      </c>
      <c r="I867" s="3">
        <v>4</v>
      </c>
      <c r="P867">
        <v>2</v>
      </c>
      <c r="Q867" t="str">
        <f t="shared" si="14"/>
        <v>34</v>
      </c>
    </row>
    <row r="868" spans="1:17" x14ac:dyDescent="0.25">
      <c r="A868">
        <v>867</v>
      </c>
      <c r="F868">
        <v>171.083879</v>
      </c>
      <c r="G868" s="4">
        <v>3</v>
      </c>
      <c r="H868">
        <v>172.72154699999999</v>
      </c>
      <c r="I868" s="3">
        <v>4</v>
      </c>
      <c r="P868">
        <v>2</v>
      </c>
      <c r="Q868" t="str">
        <f t="shared" si="14"/>
        <v>34</v>
      </c>
    </row>
    <row r="869" spans="1:17" x14ac:dyDescent="0.25">
      <c r="A869">
        <v>868</v>
      </c>
      <c r="F869">
        <v>171.05230399999999</v>
      </c>
      <c r="G869" s="4">
        <v>3</v>
      </c>
      <c r="H869">
        <v>172.70619299999998</v>
      </c>
      <c r="I869" s="3">
        <v>4</v>
      </c>
      <c r="P869">
        <v>2</v>
      </c>
      <c r="Q869" t="str">
        <f t="shared" si="14"/>
        <v>34</v>
      </c>
    </row>
    <row r="870" spans="1:17" x14ac:dyDescent="0.25">
      <c r="A870">
        <v>869</v>
      </c>
      <c r="F870">
        <v>171.09800799999999</v>
      </c>
      <c r="G870" s="4">
        <v>3</v>
      </c>
      <c r="H870">
        <v>172.69160600000001</v>
      </c>
      <c r="I870" s="3">
        <v>4</v>
      </c>
      <c r="P870">
        <v>2</v>
      </c>
      <c r="Q870" t="str">
        <f t="shared" si="14"/>
        <v>34</v>
      </c>
    </row>
    <row r="871" spans="1:17" x14ac:dyDescent="0.25">
      <c r="A871">
        <v>870</v>
      </c>
      <c r="F871">
        <v>171.14458200000001</v>
      </c>
      <c r="G871" s="4">
        <v>3</v>
      </c>
      <c r="H871">
        <v>172.76235700000001</v>
      </c>
      <c r="I871" s="3">
        <v>4</v>
      </c>
      <c r="P871">
        <v>2</v>
      </c>
      <c r="Q871" t="str">
        <f t="shared" si="14"/>
        <v>34</v>
      </c>
    </row>
    <row r="872" spans="1:17" x14ac:dyDescent="0.25">
      <c r="A872">
        <v>871</v>
      </c>
      <c r="F872">
        <v>171.10673300000002</v>
      </c>
      <c r="G872" s="4">
        <v>3</v>
      </c>
      <c r="H872">
        <v>172.722722</v>
      </c>
      <c r="I872" s="3">
        <v>4</v>
      </c>
      <c r="P872">
        <v>2</v>
      </c>
      <c r="Q872" t="str">
        <f t="shared" si="14"/>
        <v>34</v>
      </c>
    </row>
    <row r="873" spans="1:17" x14ac:dyDescent="0.25">
      <c r="A873">
        <v>872</v>
      </c>
      <c r="F873">
        <v>171.13845900000001</v>
      </c>
      <c r="G873" s="4">
        <v>3</v>
      </c>
      <c r="P873">
        <v>1</v>
      </c>
      <c r="Q873" t="str">
        <f t="shared" si="14"/>
        <v>3</v>
      </c>
    </row>
    <row r="874" spans="1:17" x14ac:dyDescent="0.25">
      <c r="A874">
        <v>873</v>
      </c>
      <c r="P874">
        <v>0</v>
      </c>
      <c r="Q874" t="str">
        <f t="shared" si="14"/>
        <v/>
      </c>
    </row>
    <row r="875" spans="1:17" x14ac:dyDescent="0.25">
      <c r="A875">
        <v>874</v>
      </c>
      <c r="P875">
        <v>0</v>
      </c>
      <c r="Q875" t="str">
        <f t="shared" si="14"/>
        <v/>
      </c>
    </row>
    <row r="876" spans="1:17" x14ac:dyDescent="0.25">
      <c r="A876">
        <v>875</v>
      </c>
      <c r="D876">
        <v>152.996318</v>
      </c>
      <c r="E876" s="5">
        <v>2</v>
      </c>
      <c r="P876">
        <v>1</v>
      </c>
      <c r="Q876" t="str">
        <f t="shared" si="14"/>
        <v>2</v>
      </c>
    </row>
    <row r="877" spans="1:17" x14ac:dyDescent="0.25">
      <c r="A877">
        <v>876</v>
      </c>
      <c r="D877">
        <v>152.996318</v>
      </c>
      <c r="E877" s="5">
        <v>2</v>
      </c>
      <c r="P877">
        <v>1</v>
      </c>
      <c r="Q877" t="str">
        <f t="shared" si="14"/>
        <v>2</v>
      </c>
    </row>
    <row r="878" spans="1:17" x14ac:dyDescent="0.25">
      <c r="A878">
        <v>877</v>
      </c>
      <c r="D878">
        <v>152.996318</v>
      </c>
      <c r="E878" s="5">
        <v>2</v>
      </c>
      <c r="P878">
        <v>1</v>
      </c>
      <c r="Q878" t="str">
        <f t="shared" si="14"/>
        <v>2</v>
      </c>
    </row>
    <row r="879" spans="1:17" x14ac:dyDescent="0.25">
      <c r="A879">
        <v>878</v>
      </c>
      <c r="D879">
        <v>152.996318</v>
      </c>
      <c r="E879" s="5">
        <v>2</v>
      </c>
      <c r="P879">
        <v>1</v>
      </c>
      <c r="Q879" t="str">
        <f t="shared" si="14"/>
        <v>2</v>
      </c>
    </row>
    <row r="880" spans="1:17" x14ac:dyDescent="0.25">
      <c r="A880">
        <v>879</v>
      </c>
      <c r="D880">
        <v>152.996318</v>
      </c>
      <c r="E880" s="5">
        <v>2</v>
      </c>
      <c r="P880">
        <v>1</v>
      </c>
      <c r="Q880" t="str">
        <f t="shared" si="14"/>
        <v>2</v>
      </c>
    </row>
    <row r="881" spans="1:17" x14ac:dyDescent="0.25">
      <c r="A881">
        <v>880</v>
      </c>
      <c r="D881">
        <v>152.996318</v>
      </c>
      <c r="E881" s="5">
        <v>2</v>
      </c>
      <c r="P881">
        <v>1</v>
      </c>
      <c r="Q881" t="str">
        <f t="shared" si="14"/>
        <v>2</v>
      </c>
    </row>
    <row r="882" spans="1:17" x14ac:dyDescent="0.25">
      <c r="A882">
        <v>881</v>
      </c>
      <c r="D882">
        <v>152.996318</v>
      </c>
      <c r="E882" s="5">
        <v>2</v>
      </c>
      <c r="P882">
        <v>1</v>
      </c>
      <c r="Q882" t="str">
        <f t="shared" si="14"/>
        <v>2</v>
      </c>
    </row>
    <row r="883" spans="1:17" x14ac:dyDescent="0.25">
      <c r="A883">
        <v>882</v>
      </c>
      <c r="B883">
        <v>149.21149400000002</v>
      </c>
      <c r="C883" s="2">
        <v>1</v>
      </c>
      <c r="D883">
        <v>152.996318</v>
      </c>
      <c r="E883" s="5">
        <v>2</v>
      </c>
      <c r="P883">
        <v>2</v>
      </c>
      <c r="Q883" t="str">
        <f t="shared" si="14"/>
        <v>12</v>
      </c>
    </row>
    <row r="884" spans="1:17" x14ac:dyDescent="0.25">
      <c r="A884">
        <v>883</v>
      </c>
      <c r="B884">
        <v>149.21149400000002</v>
      </c>
      <c r="C884" s="2">
        <v>1</v>
      </c>
      <c r="D884">
        <v>152.996318</v>
      </c>
      <c r="E884" s="5">
        <v>2</v>
      </c>
      <c r="P884">
        <v>2</v>
      </c>
      <c r="Q884" t="str">
        <f t="shared" si="14"/>
        <v>12</v>
      </c>
    </row>
    <row r="885" spans="1:17" x14ac:dyDescent="0.25">
      <c r="A885">
        <v>884</v>
      </c>
      <c r="B885">
        <v>149.21149400000002</v>
      </c>
      <c r="C885" s="2">
        <v>1</v>
      </c>
      <c r="P885">
        <v>1</v>
      </c>
      <c r="Q885" t="str">
        <f t="shared" si="14"/>
        <v>1</v>
      </c>
    </row>
    <row r="886" spans="1:17" x14ac:dyDescent="0.25">
      <c r="A886">
        <v>885</v>
      </c>
      <c r="B886">
        <v>149.21149400000002</v>
      </c>
      <c r="C886" s="2">
        <v>1</v>
      </c>
      <c r="P886">
        <v>1</v>
      </c>
      <c r="Q886" t="str">
        <f t="shared" si="14"/>
        <v>1</v>
      </c>
    </row>
    <row r="887" spans="1:17" x14ac:dyDescent="0.25">
      <c r="A887">
        <v>886</v>
      </c>
      <c r="B887">
        <v>149.21149400000002</v>
      </c>
      <c r="C887" s="2">
        <v>1</v>
      </c>
      <c r="H887">
        <v>150.63589200000001</v>
      </c>
      <c r="I887" s="3">
        <v>4</v>
      </c>
      <c r="P887">
        <v>2</v>
      </c>
      <c r="Q887" t="str">
        <f t="shared" si="14"/>
        <v>14</v>
      </c>
    </row>
    <row r="888" spans="1:17" x14ac:dyDescent="0.25">
      <c r="A888">
        <v>887</v>
      </c>
      <c r="B888">
        <v>149.21149400000002</v>
      </c>
      <c r="C888" s="2">
        <v>1</v>
      </c>
      <c r="H888">
        <v>150.63589200000001</v>
      </c>
      <c r="I888" s="3">
        <v>4</v>
      </c>
      <c r="P888">
        <v>2</v>
      </c>
      <c r="Q888" t="str">
        <f t="shared" si="14"/>
        <v>14</v>
      </c>
    </row>
    <row r="889" spans="1:17" x14ac:dyDescent="0.25">
      <c r="A889">
        <v>888</v>
      </c>
      <c r="F889">
        <v>149.42491899999999</v>
      </c>
      <c r="G889" s="4">
        <v>3</v>
      </c>
      <c r="H889">
        <v>150.63589200000001</v>
      </c>
      <c r="I889" s="3">
        <v>4</v>
      </c>
      <c r="P889">
        <v>2</v>
      </c>
      <c r="Q889" t="str">
        <f t="shared" si="14"/>
        <v>34</v>
      </c>
    </row>
    <row r="890" spans="1:17" x14ac:dyDescent="0.25">
      <c r="A890">
        <v>889</v>
      </c>
      <c r="F890">
        <v>149.42491899999999</v>
      </c>
      <c r="G890" s="4">
        <v>3</v>
      </c>
      <c r="H890">
        <v>150.63589200000001</v>
      </c>
      <c r="I890" s="3">
        <v>4</v>
      </c>
      <c r="P890">
        <v>2</v>
      </c>
      <c r="Q890" t="str">
        <f t="shared" si="14"/>
        <v>34</v>
      </c>
    </row>
    <row r="891" spans="1:17" x14ac:dyDescent="0.25">
      <c r="A891">
        <v>890</v>
      </c>
      <c r="F891">
        <v>149.42491899999999</v>
      </c>
      <c r="G891" s="4">
        <v>3</v>
      </c>
      <c r="H891">
        <v>150.63589200000001</v>
      </c>
      <c r="I891" s="3">
        <v>4</v>
      </c>
      <c r="P891">
        <v>2</v>
      </c>
      <c r="Q891" t="str">
        <f t="shared" si="14"/>
        <v>34</v>
      </c>
    </row>
    <row r="892" spans="1:17" x14ac:dyDescent="0.25">
      <c r="A892">
        <v>891</v>
      </c>
      <c r="F892">
        <v>149.42491899999999</v>
      </c>
      <c r="G892" s="4">
        <v>3</v>
      </c>
      <c r="H892">
        <v>150.63589200000001</v>
      </c>
      <c r="I892" s="3">
        <v>4</v>
      </c>
      <c r="P892">
        <v>2</v>
      </c>
      <c r="Q892" t="str">
        <f t="shared" si="14"/>
        <v>34</v>
      </c>
    </row>
    <row r="893" spans="1:17" x14ac:dyDescent="0.25">
      <c r="A893">
        <v>892</v>
      </c>
      <c r="F893">
        <v>149.42491899999999</v>
      </c>
      <c r="G893" s="4">
        <v>3</v>
      </c>
      <c r="H893">
        <v>150.63589200000001</v>
      </c>
      <c r="I893" s="3">
        <v>4</v>
      </c>
      <c r="P893">
        <v>2</v>
      </c>
      <c r="Q893" t="str">
        <f t="shared" si="14"/>
        <v>34</v>
      </c>
    </row>
    <row r="894" spans="1:17" x14ac:dyDescent="0.25">
      <c r="A894">
        <v>893</v>
      </c>
      <c r="F894">
        <v>149.42491899999999</v>
      </c>
      <c r="G894" s="4">
        <v>3</v>
      </c>
      <c r="H894">
        <v>150.63589200000001</v>
      </c>
      <c r="I894" s="3">
        <v>4</v>
      </c>
      <c r="P894">
        <v>2</v>
      </c>
      <c r="Q894" t="str">
        <f t="shared" si="14"/>
        <v>34</v>
      </c>
    </row>
    <row r="895" spans="1:17" x14ac:dyDescent="0.25">
      <c r="A895">
        <v>894</v>
      </c>
      <c r="F895">
        <v>149.42491899999999</v>
      </c>
      <c r="G895" s="4">
        <v>3</v>
      </c>
      <c r="P895">
        <v>1</v>
      </c>
      <c r="Q895" t="str">
        <f t="shared" si="14"/>
        <v>3</v>
      </c>
    </row>
    <row r="896" spans="1:17" x14ac:dyDescent="0.25">
      <c r="A896">
        <v>895</v>
      </c>
      <c r="F896">
        <v>149.42491899999999</v>
      </c>
      <c r="G896" s="4">
        <v>3</v>
      </c>
      <c r="P896">
        <v>1</v>
      </c>
      <c r="Q896" t="str">
        <f t="shared" si="14"/>
        <v>3</v>
      </c>
    </row>
    <row r="897" spans="1:17" x14ac:dyDescent="0.25">
      <c r="A897">
        <v>896</v>
      </c>
      <c r="P897">
        <v>0</v>
      </c>
      <c r="Q897" t="str">
        <f t="shared" si="14"/>
        <v/>
      </c>
    </row>
    <row r="898" spans="1:17" x14ac:dyDescent="0.25">
      <c r="A898">
        <v>897</v>
      </c>
      <c r="P898">
        <v>0</v>
      </c>
      <c r="Q898" t="str">
        <f t="shared" ref="Q898:Q961" si="15">CONCATENATE(C898,E898,G898,I898)</f>
        <v/>
      </c>
    </row>
    <row r="899" spans="1:17" x14ac:dyDescent="0.25">
      <c r="A899">
        <v>898</v>
      </c>
      <c r="D899">
        <v>118.102991</v>
      </c>
      <c r="E899" s="5">
        <v>2</v>
      </c>
      <c r="P899">
        <v>1</v>
      </c>
      <c r="Q899" t="str">
        <f t="shared" si="15"/>
        <v>2</v>
      </c>
    </row>
    <row r="900" spans="1:17" x14ac:dyDescent="0.25">
      <c r="A900">
        <v>899</v>
      </c>
      <c r="D900">
        <v>118.102991</v>
      </c>
      <c r="E900" s="5">
        <v>2</v>
      </c>
      <c r="P900">
        <v>1</v>
      </c>
      <c r="Q900" t="str">
        <f t="shared" si="15"/>
        <v>2</v>
      </c>
    </row>
    <row r="901" spans="1:17" x14ac:dyDescent="0.25">
      <c r="A901">
        <v>900</v>
      </c>
      <c r="D901">
        <v>118.102991</v>
      </c>
      <c r="E901" s="5">
        <v>2</v>
      </c>
      <c r="P901">
        <v>1</v>
      </c>
      <c r="Q901" t="str">
        <f t="shared" si="15"/>
        <v>2</v>
      </c>
    </row>
    <row r="902" spans="1:17" x14ac:dyDescent="0.25">
      <c r="A902">
        <v>901</v>
      </c>
      <c r="D902">
        <v>118.102991</v>
      </c>
      <c r="E902" s="5">
        <v>2</v>
      </c>
      <c r="P902">
        <v>1</v>
      </c>
      <c r="Q902" t="str">
        <f t="shared" si="15"/>
        <v>2</v>
      </c>
    </row>
    <row r="903" spans="1:17" x14ac:dyDescent="0.25">
      <c r="A903">
        <v>902</v>
      </c>
      <c r="D903">
        <v>118.102991</v>
      </c>
      <c r="E903" s="5">
        <v>2</v>
      </c>
      <c r="P903">
        <v>1</v>
      </c>
      <c r="Q903" t="str">
        <f t="shared" si="15"/>
        <v>2</v>
      </c>
    </row>
    <row r="904" spans="1:17" x14ac:dyDescent="0.25">
      <c r="A904">
        <v>903</v>
      </c>
      <c r="D904">
        <v>118.102991</v>
      </c>
      <c r="E904" s="5">
        <v>2</v>
      </c>
      <c r="P904">
        <v>1</v>
      </c>
      <c r="Q904" t="str">
        <f t="shared" si="15"/>
        <v>2</v>
      </c>
    </row>
    <row r="905" spans="1:17" x14ac:dyDescent="0.25">
      <c r="A905">
        <v>904</v>
      </c>
      <c r="D905">
        <v>118.102991</v>
      </c>
      <c r="E905" s="5">
        <v>2</v>
      </c>
      <c r="P905">
        <v>1</v>
      </c>
      <c r="Q905" t="str">
        <f t="shared" si="15"/>
        <v>2</v>
      </c>
    </row>
    <row r="906" spans="1:17" x14ac:dyDescent="0.25">
      <c r="A906">
        <v>905</v>
      </c>
      <c r="B906">
        <v>110.91108500000001</v>
      </c>
      <c r="C906" s="2">
        <v>1</v>
      </c>
      <c r="D906">
        <v>118.102991</v>
      </c>
      <c r="E906" s="5">
        <v>2</v>
      </c>
      <c r="P906">
        <v>2</v>
      </c>
      <c r="Q906" t="str">
        <f t="shared" si="15"/>
        <v>12</v>
      </c>
    </row>
    <row r="907" spans="1:17" x14ac:dyDescent="0.25">
      <c r="A907">
        <v>906</v>
      </c>
      <c r="B907">
        <v>110.90495100000001</v>
      </c>
      <c r="C907" s="2">
        <v>1</v>
      </c>
      <c r="D907">
        <v>118.102991</v>
      </c>
      <c r="E907" s="5">
        <v>2</v>
      </c>
      <c r="P907">
        <v>2</v>
      </c>
      <c r="Q907" t="str">
        <f t="shared" si="15"/>
        <v>12</v>
      </c>
    </row>
    <row r="908" spans="1:17" x14ac:dyDescent="0.25">
      <c r="A908">
        <v>907</v>
      </c>
      <c r="B908">
        <v>110.89958800000001</v>
      </c>
      <c r="C908" s="2">
        <v>1</v>
      </c>
      <c r="P908">
        <v>1</v>
      </c>
      <c r="Q908" t="str">
        <f t="shared" si="15"/>
        <v>1</v>
      </c>
    </row>
    <row r="909" spans="1:17" x14ac:dyDescent="0.25">
      <c r="A909">
        <v>908</v>
      </c>
      <c r="B909">
        <v>110.88056800000001</v>
      </c>
      <c r="C909" s="2">
        <v>1</v>
      </c>
      <c r="P909">
        <v>1</v>
      </c>
      <c r="Q909" t="str">
        <f t="shared" si="15"/>
        <v>1</v>
      </c>
    </row>
    <row r="910" spans="1:17" x14ac:dyDescent="0.25">
      <c r="A910">
        <v>909</v>
      </c>
      <c r="B910">
        <v>110.85304100000002</v>
      </c>
      <c r="C910" s="2">
        <v>1</v>
      </c>
      <c r="P910">
        <v>1</v>
      </c>
      <c r="Q910" t="str">
        <f t="shared" si="15"/>
        <v>1</v>
      </c>
    </row>
    <row r="911" spans="1:17" x14ac:dyDescent="0.25">
      <c r="A911">
        <v>910</v>
      </c>
      <c r="B911">
        <v>110.91108500000001</v>
      </c>
      <c r="C911" s="2">
        <v>1</v>
      </c>
      <c r="H911">
        <v>113.43634200000001</v>
      </c>
      <c r="I911" s="3">
        <v>4</v>
      </c>
      <c r="P911">
        <v>2</v>
      </c>
      <c r="Q911" t="str">
        <f t="shared" si="15"/>
        <v>14</v>
      </c>
    </row>
    <row r="912" spans="1:17" x14ac:dyDescent="0.25">
      <c r="A912">
        <v>911</v>
      </c>
      <c r="F912">
        <v>110.85232400000001</v>
      </c>
      <c r="G912" s="4">
        <v>3</v>
      </c>
      <c r="H912">
        <v>113.38742300000001</v>
      </c>
      <c r="I912" s="3">
        <v>4</v>
      </c>
      <c r="P912">
        <v>2</v>
      </c>
      <c r="Q912" t="str">
        <f t="shared" si="15"/>
        <v>34</v>
      </c>
    </row>
    <row r="913" spans="1:17" x14ac:dyDescent="0.25">
      <c r="A913">
        <v>912</v>
      </c>
      <c r="F913">
        <v>110.86933300000001</v>
      </c>
      <c r="G913" s="4">
        <v>3</v>
      </c>
      <c r="H913">
        <v>113.40845700000001</v>
      </c>
      <c r="I913" s="3">
        <v>4</v>
      </c>
      <c r="P913">
        <v>2</v>
      </c>
      <c r="Q913" t="str">
        <f t="shared" si="15"/>
        <v>34</v>
      </c>
    </row>
    <row r="914" spans="1:17" x14ac:dyDescent="0.25">
      <c r="A914">
        <v>913</v>
      </c>
      <c r="F914">
        <v>110.87020700000001</v>
      </c>
      <c r="G914" s="4">
        <v>3</v>
      </c>
      <c r="H914">
        <v>113.39175600000002</v>
      </c>
      <c r="I914" s="3">
        <v>4</v>
      </c>
      <c r="P914">
        <v>2</v>
      </c>
      <c r="Q914" t="str">
        <f t="shared" si="15"/>
        <v>34</v>
      </c>
    </row>
    <row r="915" spans="1:17" x14ac:dyDescent="0.25">
      <c r="A915">
        <v>914</v>
      </c>
      <c r="F915">
        <v>110.88515700000001</v>
      </c>
      <c r="G915" s="4">
        <v>3</v>
      </c>
      <c r="H915">
        <v>113.39124100000001</v>
      </c>
      <c r="I915" s="3">
        <v>4</v>
      </c>
      <c r="P915">
        <v>2</v>
      </c>
      <c r="Q915" t="str">
        <f t="shared" si="15"/>
        <v>34</v>
      </c>
    </row>
    <row r="916" spans="1:17" x14ac:dyDescent="0.25">
      <c r="A916">
        <v>915</v>
      </c>
      <c r="F916">
        <v>110.87505200000001</v>
      </c>
      <c r="G916" s="4">
        <v>3</v>
      </c>
      <c r="H916">
        <v>113.43041400000001</v>
      </c>
      <c r="I916" s="3">
        <v>4</v>
      </c>
      <c r="P916">
        <v>2</v>
      </c>
      <c r="Q916" t="str">
        <f t="shared" si="15"/>
        <v>34</v>
      </c>
    </row>
    <row r="917" spans="1:17" x14ac:dyDescent="0.25">
      <c r="A917">
        <v>916</v>
      </c>
      <c r="F917">
        <v>110.83850700000001</v>
      </c>
      <c r="G917" s="4">
        <v>3</v>
      </c>
      <c r="H917">
        <v>113.38866300000001</v>
      </c>
      <c r="I917" s="3">
        <v>4</v>
      </c>
      <c r="P917">
        <v>2</v>
      </c>
      <c r="Q917" t="str">
        <f t="shared" si="15"/>
        <v>34</v>
      </c>
    </row>
    <row r="918" spans="1:17" x14ac:dyDescent="0.25">
      <c r="A918">
        <v>917</v>
      </c>
      <c r="F918">
        <v>110.85232400000001</v>
      </c>
      <c r="G918" s="4">
        <v>3</v>
      </c>
      <c r="H918">
        <v>113.43634200000001</v>
      </c>
      <c r="I918" s="3">
        <v>4</v>
      </c>
      <c r="P918">
        <v>2</v>
      </c>
      <c r="Q918" t="str">
        <f t="shared" si="15"/>
        <v>34</v>
      </c>
    </row>
    <row r="919" spans="1:17" x14ac:dyDescent="0.25">
      <c r="A919">
        <v>918</v>
      </c>
      <c r="F919">
        <v>110.85232400000001</v>
      </c>
      <c r="G919" s="4">
        <v>3</v>
      </c>
      <c r="P919">
        <v>1</v>
      </c>
      <c r="Q919" t="str">
        <f t="shared" si="15"/>
        <v>3</v>
      </c>
    </row>
    <row r="920" spans="1:17" x14ac:dyDescent="0.25">
      <c r="A920">
        <v>919</v>
      </c>
      <c r="P920">
        <v>0</v>
      </c>
      <c r="Q920" t="str">
        <f t="shared" si="15"/>
        <v/>
      </c>
    </row>
    <row r="921" spans="1:17" x14ac:dyDescent="0.25">
      <c r="A921">
        <v>920</v>
      </c>
      <c r="D921">
        <v>90.540671000000003</v>
      </c>
      <c r="E921" s="5">
        <v>2</v>
      </c>
      <c r="P921">
        <v>1</v>
      </c>
      <c r="Q921" t="str">
        <f t="shared" si="15"/>
        <v>2</v>
      </c>
    </row>
    <row r="922" spans="1:17" x14ac:dyDescent="0.25">
      <c r="A922">
        <v>921</v>
      </c>
      <c r="D922">
        <v>90.606238000000005</v>
      </c>
      <c r="E922" s="5">
        <v>2</v>
      </c>
      <c r="P922">
        <v>1</v>
      </c>
      <c r="Q922" t="str">
        <f t="shared" si="15"/>
        <v>2</v>
      </c>
    </row>
    <row r="923" spans="1:17" x14ac:dyDescent="0.25">
      <c r="A923">
        <v>922</v>
      </c>
      <c r="D923">
        <v>90.548145000000005</v>
      </c>
      <c r="E923" s="5">
        <v>2</v>
      </c>
      <c r="P923">
        <v>1</v>
      </c>
      <c r="Q923" t="str">
        <f t="shared" si="15"/>
        <v>2</v>
      </c>
    </row>
    <row r="924" spans="1:17" x14ac:dyDescent="0.25">
      <c r="A924">
        <v>923</v>
      </c>
      <c r="D924">
        <v>90.566908000000012</v>
      </c>
      <c r="E924" s="5">
        <v>2</v>
      </c>
      <c r="P924">
        <v>1</v>
      </c>
      <c r="Q924" t="str">
        <f t="shared" si="15"/>
        <v>2</v>
      </c>
    </row>
    <row r="925" spans="1:17" x14ac:dyDescent="0.25">
      <c r="A925">
        <v>924</v>
      </c>
      <c r="D925">
        <v>90.548506000000003</v>
      </c>
      <c r="E925" s="5">
        <v>2</v>
      </c>
      <c r="P925">
        <v>1</v>
      </c>
      <c r="Q925" t="str">
        <f t="shared" si="15"/>
        <v>2</v>
      </c>
    </row>
    <row r="926" spans="1:17" x14ac:dyDescent="0.25">
      <c r="A926">
        <v>925</v>
      </c>
      <c r="B926">
        <v>84.722372000000007</v>
      </c>
      <c r="C926" s="2">
        <v>1</v>
      </c>
      <c r="D926">
        <v>90.483608000000004</v>
      </c>
      <c r="E926" s="5">
        <v>2</v>
      </c>
      <c r="P926">
        <v>2</v>
      </c>
      <c r="Q926" t="str">
        <f t="shared" si="15"/>
        <v>12</v>
      </c>
    </row>
    <row r="927" spans="1:17" x14ac:dyDescent="0.25">
      <c r="A927">
        <v>926</v>
      </c>
      <c r="B927">
        <v>84.69675500000001</v>
      </c>
      <c r="C927" s="2">
        <v>1</v>
      </c>
      <c r="D927">
        <v>90.46644400000001</v>
      </c>
      <c r="E927" s="5">
        <v>2</v>
      </c>
      <c r="P927">
        <v>2</v>
      </c>
      <c r="Q927" t="str">
        <f t="shared" si="15"/>
        <v>12</v>
      </c>
    </row>
    <row r="928" spans="1:17" x14ac:dyDescent="0.25">
      <c r="A928">
        <v>927</v>
      </c>
      <c r="B928">
        <v>84.705258000000001</v>
      </c>
      <c r="C928" s="2">
        <v>1</v>
      </c>
      <c r="D928">
        <v>90.540671000000003</v>
      </c>
      <c r="E928" s="5">
        <v>2</v>
      </c>
      <c r="P928">
        <v>2</v>
      </c>
      <c r="Q928" t="str">
        <f t="shared" si="15"/>
        <v>12</v>
      </c>
    </row>
    <row r="929" spans="1:17" x14ac:dyDescent="0.25">
      <c r="A929">
        <v>928</v>
      </c>
      <c r="B929">
        <v>84.744280000000003</v>
      </c>
      <c r="C929" s="2">
        <v>1</v>
      </c>
      <c r="P929">
        <v>1</v>
      </c>
      <c r="Q929" t="str">
        <f t="shared" si="15"/>
        <v>1</v>
      </c>
    </row>
    <row r="930" spans="1:17" x14ac:dyDescent="0.25">
      <c r="A930">
        <v>929</v>
      </c>
      <c r="B930">
        <v>84.752630000000011</v>
      </c>
      <c r="C930" s="2">
        <v>1</v>
      </c>
      <c r="P930">
        <v>1</v>
      </c>
      <c r="Q930" t="str">
        <f t="shared" si="15"/>
        <v>1</v>
      </c>
    </row>
    <row r="931" spans="1:17" x14ac:dyDescent="0.25">
      <c r="A931">
        <v>930</v>
      </c>
      <c r="B931">
        <v>84.736340000000013</v>
      </c>
      <c r="C931" s="2">
        <v>1</v>
      </c>
      <c r="P931">
        <v>1</v>
      </c>
      <c r="Q931" t="str">
        <f t="shared" si="15"/>
        <v>1</v>
      </c>
    </row>
    <row r="932" spans="1:17" x14ac:dyDescent="0.25">
      <c r="A932">
        <v>931</v>
      </c>
      <c r="B932">
        <v>84.722372000000007</v>
      </c>
      <c r="C932" s="2">
        <v>1</v>
      </c>
      <c r="P932">
        <v>1</v>
      </c>
      <c r="Q932" t="str">
        <f t="shared" si="15"/>
        <v>1</v>
      </c>
    </row>
    <row r="933" spans="1:17" x14ac:dyDescent="0.25">
      <c r="A933">
        <v>932</v>
      </c>
      <c r="B933">
        <v>84.722372000000007</v>
      </c>
      <c r="C933" s="2">
        <v>1</v>
      </c>
      <c r="H933">
        <v>84.568970000000007</v>
      </c>
      <c r="I933" s="3">
        <v>4</v>
      </c>
      <c r="P933">
        <v>2</v>
      </c>
      <c r="Q933" t="str">
        <f t="shared" si="15"/>
        <v>14</v>
      </c>
    </row>
    <row r="934" spans="1:17" x14ac:dyDescent="0.25">
      <c r="A934">
        <v>933</v>
      </c>
      <c r="F934">
        <v>84.176443000000006</v>
      </c>
      <c r="G934" s="4">
        <v>3</v>
      </c>
      <c r="H934">
        <v>84.531288000000004</v>
      </c>
      <c r="I934" s="3">
        <v>4</v>
      </c>
      <c r="P934">
        <v>2</v>
      </c>
      <c r="Q934" t="str">
        <f t="shared" si="15"/>
        <v>34</v>
      </c>
    </row>
    <row r="935" spans="1:17" x14ac:dyDescent="0.25">
      <c r="A935">
        <v>934</v>
      </c>
      <c r="F935">
        <v>84.185671000000013</v>
      </c>
      <c r="G935" s="4">
        <v>3</v>
      </c>
      <c r="H935">
        <v>84.497166000000007</v>
      </c>
      <c r="I935" s="3">
        <v>4</v>
      </c>
      <c r="P935">
        <v>2</v>
      </c>
      <c r="Q935" t="str">
        <f t="shared" si="15"/>
        <v>34</v>
      </c>
    </row>
    <row r="936" spans="1:17" x14ac:dyDescent="0.25">
      <c r="A936">
        <v>935</v>
      </c>
      <c r="F936">
        <v>84.144486000000001</v>
      </c>
      <c r="G936" s="4">
        <v>3</v>
      </c>
      <c r="H936">
        <v>84.496651000000014</v>
      </c>
      <c r="I936" s="3">
        <v>4</v>
      </c>
      <c r="P936">
        <v>2</v>
      </c>
      <c r="Q936" t="str">
        <f t="shared" si="15"/>
        <v>34</v>
      </c>
    </row>
    <row r="937" spans="1:17" x14ac:dyDescent="0.25">
      <c r="A937">
        <v>936</v>
      </c>
      <c r="F937">
        <v>84.132990000000007</v>
      </c>
      <c r="G937" s="4">
        <v>3</v>
      </c>
      <c r="H937">
        <v>84.536701000000008</v>
      </c>
      <c r="I937" s="3">
        <v>4</v>
      </c>
      <c r="P937">
        <v>2</v>
      </c>
      <c r="Q937" t="str">
        <f t="shared" si="15"/>
        <v>34</v>
      </c>
    </row>
    <row r="938" spans="1:17" x14ac:dyDescent="0.25">
      <c r="A938">
        <v>937</v>
      </c>
      <c r="F938">
        <v>84.188917000000004</v>
      </c>
      <c r="G938" s="4">
        <v>3</v>
      </c>
      <c r="H938">
        <v>84.535876999999999</v>
      </c>
      <c r="I938" s="3">
        <v>4</v>
      </c>
      <c r="P938">
        <v>2</v>
      </c>
      <c r="Q938" t="str">
        <f t="shared" si="15"/>
        <v>34</v>
      </c>
    </row>
    <row r="939" spans="1:17" x14ac:dyDescent="0.25">
      <c r="A939">
        <v>938</v>
      </c>
      <c r="F939">
        <v>84.173971000000009</v>
      </c>
      <c r="G939" s="4">
        <v>3</v>
      </c>
      <c r="H939">
        <v>84.521444000000002</v>
      </c>
      <c r="I939" s="3">
        <v>4</v>
      </c>
      <c r="P939">
        <v>2</v>
      </c>
      <c r="Q939" t="str">
        <f t="shared" si="15"/>
        <v>34</v>
      </c>
    </row>
    <row r="940" spans="1:17" x14ac:dyDescent="0.25">
      <c r="A940">
        <v>939</v>
      </c>
      <c r="F940">
        <v>84.129897999999997</v>
      </c>
      <c r="G940" s="4">
        <v>3</v>
      </c>
      <c r="H940">
        <v>84.510258000000007</v>
      </c>
      <c r="I940" s="3">
        <v>4</v>
      </c>
      <c r="P940">
        <v>2</v>
      </c>
      <c r="Q940" t="str">
        <f t="shared" si="15"/>
        <v>34</v>
      </c>
    </row>
    <row r="941" spans="1:17" x14ac:dyDescent="0.25">
      <c r="A941">
        <v>940</v>
      </c>
      <c r="F941">
        <v>84.176443000000006</v>
      </c>
      <c r="G941" s="4">
        <v>3</v>
      </c>
      <c r="H941">
        <v>84.568970000000007</v>
      </c>
      <c r="I941" s="3">
        <v>4</v>
      </c>
      <c r="P941">
        <v>2</v>
      </c>
      <c r="Q941" t="str">
        <f t="shared" si="15"/>
        <v>34</v>
      </c>
    </row>
    <row r="942" spans="1:17" x14ac:dyDescent="0.25">
      <c r="A942">
        <v>941</v>
      </c>
      <c r="D942">
        <v>69.942733000000004</v>
      </c>
      <c r="E942" s="5">
        <v>2</v>
      </c>
      <c r="P942">
        <v>1</v>
      </c>
      <c r="Q942" t="str">
        <f t="shared" si="15"/>
        <v>2</v>
      </c>
    </row>
    <row r="943" spans="1:17" x14ac:dyDescent="0.25">
      <c r="A943">
        <v>942</v>
      </c>
      <c r="D943">
        <v>69.806032000000002</v>
      </c>
      <c r="E943" s="5">
        <v>2</v>
      </c>
      <c r="P943">
        <v>1</v>
      </c>
      <c r="Q943" t="str">
        <f t="shared" si="15"/>
        <v>2</v>
      </c>
    </row>
    <row r="944" spans="1:17" x14ac:dyDescent="0.25">
      <c r="A944">
        <v>943</v>
      </c>
      <c r="D944">
        <v>69.854434000000012</v>
      </c>
      <c r="E944" s="5">
        <v>2</v>
      </c>
      <c r="P944">
        <v>1</v>
      </c>
      <c r="Q944" t="str">
        <f t="shared" si="15"/>
        <v>2</v>
      </c>
    </row>
    <row r="945" spans="1:17" x14ac:dyDescent="0.25">
      <c r="A945">
        <v>944</v>
      </c>
      <c r="D945">
        <v>69.857475000000008</v>
      </c>
      <c r="E945" s="5">
        <v>2</v>
      </c>
      <c r="P945">
        <v>1</v>
      </c>
      <c r="Q945" t="str">
        <f t="shared" si="15"/>
        <v>2</v>
      </c>
    </row>
    <row r="946" spans="1:17" x14ac:dyDescent="0.25">
      <c r="A946">
        <v>945</v>
      </c>
      <c r="D946">
        <v>69.845774000000006</v>
      </c>
      <c r="E946" s="5">
        <v>2</v>
      </c>
      <c r="P946">
        <v>1</v>
      </c>
      <c r="Q946" t="str">
        <f t="shared" si="15"/>
        <v>2</v>
      </c>
    </row>
    <row r="947" spans="1:17" x14ac:dyDescent="0.25">
      <c r="A947">
        <v>946</v>
      </c>
      <c r="D947">
        <v>69.913197000000011</v>
      </c>
      <c r="E947" s="5">
        <v>2</v>
      </c>
      <c r="P947">
        <v>1</v>
      </c>
      <c r="Q947" t="str">
        <f t="shared" si="15"/>
        <v>2</v>
      </c>
    </row>
    <row r="948" spans="1:17" x14ac:dyDescent="0.25">
      <c r="A948">
        <v>947</v>
      </c>
      <c r="D948">
        <v>69.825001</v>
      </c>
      <c r="E948" s="5">
        <v>2</v>
      </c>
      <c r="P948">
        <v>1</v>
      </c>
      <c r="Q948" t="str">
        <f t="shared" si="15"/>
        <v>2</v>
      </c>
    </row>
    <row r="949" spans="1:17" x14ac:dyDescent="0.25">
      <c r="A949">
        <v>948</v>
      </c>
      <c r="B949">
        <v>61.866253000000015</v>
      </c>
      <c r="C949" s="2">
        <v>1</v>
      </c>
      <c r="D949">
        <v>69.855207000000007</v>
      </c>
      <c r="E949" s="5">
        <v>2</v>
      </c>
      <c r="P949">
        <v>2</v>
      </c>
      <c r="Q949" t="str">
        <f t="shared" si="15"/>
        <v>12</v>
      </c>
    </row>
    <row r="950" spans="1:17" x14ac:dyDescent="0.25">
      <c r="A950">
        <v>949</v>
      </c>
      <c r="B950">
        <v>61.86278200000001</v>
      </c>
      <c r="C950" s="2">
        <v>1</v>
      </c>
      <c r="D950">
        <v>69.894537000000014</v>
      </c>
      <c r="E950" s="5">
        <v>2</v>
      </c>
      <c r="P950">
        <v>2</v>
      </c>
      <c r="Q950" t="str">
        <f t="shared" si="15"/>
        <v>12</v>
      </c>
    </row>
    <row r="951" spans="1:17" x14ac:dyDescent="0.25">
      <c r="A951">
        <v>950</v>
      </c>
      <c r="B951">
        <v>61.895996000000011</v>
      </c>
      <c r="C951" s="2">
        <v>1</v>
      </c>
      <c r="P951">
        <v>1</v>
      </c>
      <c r="Q951" t="str">
        <f t="shared" si="15"/>
        <v>1</v>
      </c>
    </row>
    <row r="952" spans="1:17" x14ac:dyDescent="0.25">
      <c r="A952">
        <v>951</v>
      </c>
      <c r="B952">
        <v>61.90834000000001</v>
      </c>
      <c r="C952" s="2">
        <v>1</v>
      </c>
      <c r="P952">
        <v>1</v>
      </c>
      <c r="Q952" t="str">
        <f t="shared" si="15"/>
        <v>1</v>
      </c>
    </row>
    <row r="953" spans="1:17" x14ac:dyDescent="0.25">
      <c r="A953">
        <v>952</v>
      </c>
      <c r="B953">
        <v>61.909466000000009</v>
      </c>
      <c r="C953" s="2">
        <v>1</v>
      </c>
      <c r="P953">
        <v>1</v>
      </c>
      <c r="Q953" t="str">
        <f t="shared" si="15"/>
        <v>1</v>
      </c>
    </row>
    <row r="954" spans="1:17" x14ac:dyDescent="0.25">
      <c r="A954">
        <v>953</v>
      </c>
      <c r="B954">
        <v>61.822987000000012</v>
      </c>
      <c r="C954" s="2">
        <v>1</v>
      </c>
      <c r="P954">
        <v>1</v>
      </c>
      <c r="Q954" t="str">
        <f t="shared" si="15"/>
        <v>1</v>
      </c>
    </row>
    <row r="955" spans="1:17" x14ac:dyDescent="0.25">
      <c r="A955">
        <v>954</v>
      </c>
      <c r="B955">
        <v>61.866253000000015</v>
      </c>
      <c r="C955" s="2">
        <v>1</v>
      </c>
      <c r="P955">
        <v>1</v>
      </c>
      <c r="Q955" t="str">
        <f t="shared" si="15"/>
        <v>1</v>
      </c>
    </row>
    <row r="956" spans="1:17" x14ac:dyDescent="0.25">
      <c r="A956">
        <v>955</v>
      </c>
      <c r="H956">
        <v>61.90543000000001</v>
      </c>
      <c r="I956" s="3">
        <v>4</v>
      </c>
      <c r="P956">
        <v>1</v>
      </c>
      <c r="Q956" t="str">
        <f t="shared" si="15"/>
        <v>4</v>
      </c>
    </row>
    <row r="957" spans="1:17" x14ac:dyDescent="0.25">
      <c r="A957">
        <v>956</v>
      </c>
      <c r="F957">
        <v>60.270264000000012</v>
      </c>
      <c r="G957" s="4">
        <v>3</v>
      </c>
      <c r="H957">
        <v>61.853653000000016</v>
      </c>
      <c r="I957" s="3">
        <v>4</v>
      </c>
      <c r="P957">
        <v>2</v>
      </c>
      <c r="Q957" t="str">
        <f t="shared" si="15"/>
        <v>34</v>
      </c>
    </row>
    <row r="958" spans="1:17" x14ac:dyDescent="0.25">
      <c r="A958">
        <v>957</v>
      </c>
      <c r="F958">
        <v>60.23904000000001</v>
      </c>
      <c r="G958" s="4">
        <v>3</v>
      </c>
      <c r="H958">
        <v>61.85844800000001</v>
      </c>
      <c r="I958" s="3">
        <v>4</v>
      </c>
      <c r="P958">
        <v>2</v>
      </c>
      <c r="Q958" t="str">
        <f t="shared" si="15"/>
        <v>34</v>
      </c>
    </row>
    <row r="959" spans="1:17" x14ac:dyDescent="0.25">
      <c r="A959">
        <v>958</v>
      </c>
      <c r="F959">
        <v>60.266796000000014</v>
      </c>
      <c r="G959" s="4">
        <v>3</v>
      </c>
      <c r="H959">
        <v>61.83911100000001</v>
      </c>
      <c r="I959" s="3">
        <v>4</v>
      </c>
      <c r="P959">
        <v>2</v>
      </c>
      <c r="Q959" t="str">
        <f t="shared" si="15"/>
        <v>34</v>
      </c>
    </row>
    <row r="960" spans="1:17" x14ac:dyDescent="0.25">
      <c r="A960">
        <v>959</v>
      </c>
      <c r="F960">
        <v>60.263989000000009</v>
      </c>
      <c r="G960" s="4">
        <v>3</v>
      </c>
      <c r="H960">
        <v>61.845844000000014</v>
      </c>
      <c r="I960" s="3">
        <v>4</v>
      </c>
      <c r="P960">
        <v>2</v>
      </c>
      <c r="Q960" t="str">
        <f t="shared" si="15"/>
        <v>34</v>
      </c>
    </row>
    <row r="961" spans="1:17" x14ac:dyDescent="0.25">
      <c r="A961">
        <v>960</v>
      </c>
      <c r="F961">
        <v>60.250366000000014</v>
      </c>
      <c r="G961" s="4">
        <v>3</v>
      </c>
      <c r="H961">
        <v>61.846001000000015</v>
      </c>
      <c r="I961" s="3">
        <v>4</v>
      </c>
      <c r="P961">
        <v>2</v>
      </c>
      <c r="Q961" t="str">
        <f t="shared" si="15"/>
        <v>34</v>
      </c>
    </row>
    <row r="962" spans="1:17" x14ac:dyDescent="0.25">
      <c r="A962">
        <v>961</v>
      </c>
      <c r="F962">
        <v>60.229195000000011</v>
      </c>
      <c r="G962" s="4">
        <v>3</v>
      </c>
      <c r="H962">
        <v>61.894768000000013</v>
      </c>
      <c r="I962" s="3">
        <v>4</v>
      </c>
      <c r="P962">
        <v>2</v>
      </c>
      <c r="Q962" t="str">
        <f t="shared" ref="Q962:Q1025" si="16">CONCATENATE(C962,E962,G962,I962)</f>
        <v>34</v>
      </c>
    </row>
    <row r="963" spans="1:17" x14ac:dyDescent="0.25">
      <c r="A963">
        <v>962</v>
      </c>
      <c r="F963">
        <v>60.257256000000012</v>
      </c>
      <c r="G963" s="4">
        <v>3</v>
      </c>
      <c r="H963">
        <v>61.84844600000001</v>
      </c>
      <c r="I963" s="3">
        <v>4</v>
      </c>
      <c r="P963">
        <v>2</v>
      </c>
      <c r="Q963" t="str">
        <f t="shared" si="16"/>
        <v>34</v>
      </c>
    </row>
    <row r="964" spans="1:17" x14ac:dyDescent="0.25">
      <c r="A964">
        <v>963</v>
      </c>
      <c r="D964">
        <v>43.435783000000015</v>
      </c>
      <c r="E964" s="5">
        <v>2</v>
      </c>
      <c r="F964">
        <v>60.305367000000011</v>
      </c>
      <c r="G964" s="4">
        <v>3</v>
      </c>
      <c r="H964">
        <v>61.90543000000001</v>
      </c>
      <c r="I964" s="3">
        <v>4</v>
      </c>
      <c r="P964">
        <v>3</v>
      </c>
      <c r="Q964" t="str">
        <f t="shared" si="16"/>
        <v>234</v>
      </c>
    </row>
    <row r="965" spans="1:17" x14ac:dyDescent="0.25">
      <c r="A965">
        <v>964</v>
      </c>
      <c r="D965">
        <v>43.486748000000013</v>
      </c>
      <c r="E965" s="5">
        <v>2</v>
      </c>
      <c r="F965">
        <v>60.267357000000011</v>
      </c>
      <c r="G965" s="4">
        <v>3</v>
      </c>
      <c r="H965">
        <v>61.90543000000001</v>
      </c>
      <c r="I965" s="3">
        <v>4</v>
      </c>
      <c r="P965">
        <v>3</v>
      </c>
      <c r="Q965" t="str">
        <f t="shared" si="16"/>
        <v>234</v>
      </c>
    </row>
    <row r="966" spans="1:17" x14ac:dyDescent="0.25">
      <c r="A966">
        <v>965</v>
      </c>
      <c r="D966">
        <v>43.464508000000009</v>
      </c>
      <c r="E966" s="5">
        <v>2</v>
      </c>
      <c r="F966">
        <v>60.270264000000012</v>
      </c>
      <c r="G966" s="4">
        <v>3</v>
      </c>
      <c r="P966">
        <v>2</v>
      </c>
      <c r="Q966" t="str">
        <f t="shared" si="16"/>
        <v>23</v>
      </c>
    </row>
    <row r="967" spans="1:17" x14ac:dyDescent="0.25">
      <c r="A967">
        <v>966</v>
      </c>
      <c r="D967">
        <v>43.447620000000015</v>
      </c>
      <c r="E967" s="5">
        <v>2</v>
      </c>
      <c r="P967">
        <v>1</v>
      </c>
      <c r="Q967" t="str">
        <f t="shared" si="16"/>
        <v>2</v>
      </c>
    </row>
    <row r="968" spans="1:17" x14ac:dyDescent="0.25">
      <c r="A968">
        <v>967</v>
      </c>
      <c r="D968">
        <v>43.440372000000011</v>
      </c>
      <c r="E968" s="5">
        <v>2</v>
      </c>
      <c r="P968">
        <v>1</v>
      </c>
      <c r="Q968" t="str">
        <f t="shared" si="16"/>
        <v>2</v>
      </c>
    </row>
    <row r="969" spans="1:17" x14ac:dyDescent="0.25">
      <c r="A969">
        <v>968</v>
      </c>
      <c r="D969">
        <v>43.465069000000014</v>
      </c>
      <c r="E969" s="5">
        <v>2</v>
      </c>
      <c r="P969">
        <v>1</v>
      </c>
      <c r="Q969" t="str">
        <f t="shared" si="16"/>
        <v>2</v>
      </c>
    </row>
    <row r="970" spans="1:17" x14ac:dyDescent="0.25">
      <c r="A970">
        <v>969</v>
      </c>
      <c r="D970">
        <v>43.439865000000012</v>
      </c>
      <c r="E970" s="5">
        <v>2</v>
      </c>
      <c r="P970">
        <v>1</v>
      </c>
      <c r="Q970" t="str">
        <f t="shared" si="16"/>
        <v>2</v>
      </c>
    </row>
    <row r="971" spans="1:17" x14ac:dyDescent="0.25">
      <c r="A971">
        <v>970</v>
      </c>
      <c r="B971">
        <v>37.38308700000001</v>
      </c>
      <c r="C971" s="2">
        <v>1</v>
      </c>
      <c r="D971">
        <v>43.421959000000015</v>
      </c>
      <c r="E971" s="5">
        <v>2</v>
      </c>
      <c r="P971">
        <v>2</v>
      </c>
      <c r="Q971" t="str">
        <f t="shared" si="16"/>
        <v>12</v>
      </c>
    </row>
    <row r="972" spans="1:17" x14ac:dyDescent="0.25">
      <c r="A972">
        <v>971</v>
      </c>
      <c r="B972">
        <v>37.356152000000009</v>
      </c>
      <c r="C972" s="2">
        <v>1</v>
      </c>
      <c r="D972">
        <v>43.414608000000015</v>
      </c>
      <c r="E972" s="5">
        <v>2</v>
      </c>
      <c r="P972">
        <v>2</v>
      </c>
      <c r="Q972" t="str">
        <f t="shared" si="16"/>
        <v>12</v>
      </c>
    </row>
    <row r="973" spans="1:17" x14ac:dyDescent="0.25">
      <c r="A973">
        <v>972</v>
      </c>
      <c r="B973">
        <v>37.362221000000012</v>
      </c>
      <c r="C973" s="2">
        <v>1</v>
      </c>
      <c r="D973">
        <v>43.435219000000011</v>
      </c>
      <c r="E973" s="5">
        <v>2</v>
      </c>
      <c r="P973">
        <v>2</v>
      </c>
      <c r="Q973" t="str">
        <f t="shared" si="16"/>
        <v>12</v>
      </c>
    </row>
    <row r="974" spans="1:17" x14ac:dyDescent="0.25">
      <c r="A974">
        <v>973</v>
      </c>
      <c r="B974">
        <v>37.393955000000012</v>
      </c>
      <c r="C974" s="2">
        <v>1</v>
      </c>
      <c r="D974">
        <v>43.435783000000015</v>
      </c>
      <c r="E974" s="5">
        <v>2</v>
      </c>
      <c r="P974">
        <v>2</v>
      </c>
      <c r="Q974" t="str">
        <f t="shared" si="16"/>
        <v>12</v>
      </c>
    </row>
    <row r="975" spans="1:17" x14ac:dyDescent="0.25">
      <c r="A975">
        <v>974</v>
      </c>
      <c r="B975">
        <v>37.383854000000014</v>
      </c>
      <c r="C975" s="2">
        <v>1</v>
      </c>
      <c r="P975">
        <v>1</v>
      </c>
      <c r="Q975" t="str">
        <f t="shared" si="16"/>
        <v>1</v>
      </c>
    </row>
    <row r="976" spans="1:17" x14ac:dyDescent="0.25">
      <c r="A976">
        <v>975</v>
      </c>
      <c r="B976">
        <v>37.399874000000011</v>
      </c>
      <c r="C976" s="2">
        <v>1</v>
      </c>
      <c r="P976">
        <v>1</v>
      </c>
      <c r="Q976" t="str">
        <f t="shared" si="16"/>
        <v>1</v>
      </c>
    </row>
    <row r="977" spans="1:17" x14ac:dyDescent="0.25">
      <c r="A977">
        <v>976</v>
      </c>
      <c r="B977">
        <v>37.376101000000013</v>
      </c>
      <c r="C977" s="2">
        <v>1</v>
      </c>
      <c r="P977">
        <v>1</v>
      </c>
      <c r="Q977" t="str">
        <f t="shared" si="16"/>
        <v>1</v>
      </c>
    </row>
    <row r="978" spans="1:17" x14ac:dyDescent="0.25">
      <c r="A978">
        <v>977</v>
      </c>
      <c r="B978">
        <v>37.357578000000011</v>
      </c>
      <c r="C978" s="2">
        <v>1</v>
      </c>
      <c r="P978">
        <v>1</v>
      </c>
      <c r="Q978" t="str">
        <f t="shared" si="16"/>
        <v>1</v>
      </c>
    </row>
    <row r="979" spans="1:17" x14ac:dyDescent="0.25">
      <c r="A979">
        <v>978</v>
      </c>
      <c r="B979">
        <v>37.38308700000001</v>
      </c>
      <c r="C979" s="2">
        <v>1</v>
      </c>
      <c r="P979">
        <v>1</v>
      </c>
      <c r="Q979" t="str">
        <f t="shared" si="16"/>
        <v>1</v>
      </c>
    </row>
    <row r="980" spans="1:17" x14ac:dyDescent="0.25">
      <c r="A980">
        <v>979</v>
      </c>
      <c r="H980">
        <v>37.336662000000011</v>
      </c>
      <c r="I980" s="3">
        <v>4</v>
      </c>
      <c r="P980">
        <v>1</v>
      </c>
      <c r="Q980" t="str">
        <f t="shared" si="16"/>
        <v>4</v>
      </c>
    </row>
    <row r="981" spans="1:17" x14ac:dyDescent="0.25">
      <c r="A981">
        <v>980</v>
      </c>
      <c r="H981">
        <v>37.360437000000012</v>
      </c>
      <c r="I981" s="3">
        <v>4</v>
      </c>
      <c r="P981">
        <v>1</v>
      </c>
      <c r="Q981" t="str">
        <f t="shared" si="16"/>
        <v>4</v>
      </c>
    </row>
    <row r="982" spans="1:17" x14ac:dyDescent="0.25">
      <c r="A982">
        <v>981</v>
      </c>
      <c r="F982">
        <v>35.682821000000011</v>
      </c>
      <c r="G982" s="4">
        <v>3</v>
      </c>
      <c r="H982">
        <v>37.340284000000011</v>
      </c>
      <c r="I982" s="3">
        <v>4</v>
      </c>
      <c r="P982">
        <v>2</v>
      </c>
      <c r="Q982" t="str">
        <f t="shared" si="16"/>
        <v>34</v>
      </c>
    </row>
    <row r="983" spans="1:17" x14ac:dyDescent="0.25">
      <c r="A983">
        <v>982</v>
      </c>
      <c r="F983">
        <v>35.625578000000012</v>
      </c>
      <c r="G983" s="4">
        <v>3</v>
      </c>
      <c r="H983">
        <v>37.337837000000007</v>
      </c>
      <c r="I983" s="3">
        <v>4</v>
      </c>
      <c r="P983">
        <v>2</v>
      </c>
      <c r="Q983" t="str">
        <f t="shared" si="16"/>
        <v>34</v>
      </c>
    </row>
    <row r="984" spans="1:17" x14ac:dyDescent="0.25">
      <c r="A984">
        <v>983</v>
      </c>
      <c r="F984">
        <v>35.616652000000016</v>
      </c>
      <c r="G984" s="4">
        <v>3</v>
      </c>
      <c r="H984">
        <v>37.339926000000013</v>
      </c>
      <c r="I984" s="3">
        <v>4</v>
      </c>
      <c r="P984">
        <v>2</v>
      </c>
      <c r="Q984" t="str">
        <f t="shared" si="16"/>
        <v>34</v>
      </c>
    </row>
    <row r="985" spans="1:17" x14ac:dyDescent="0.25">
      <c r="A985">
        <v>984</v>
      </c>
      <c r="F985">
        <v>35.655626000000012</v>
      </c>
      <c r="G985" s="4">
        <v>3</v>
      </c>
      <c r="H985">
        <v>37.324621000000008</v>
      </c>
      <c r="I985" s="3">
        <v>4</v>
      </c>
      <c r="P985">
        <v>2</v>
      </c>
      <c r="Q985" t="str">
        <f t="shared" si="16"/>
        <v>34</v>
      </c>
    </row>
    <row r="986" spans="1:17" x14ac:dyDescent="0.25">
      <c r="A986">
        <v>985</v>
      </c>
      <c r="F986">
        <v>35.653025000000014</v>
      </c>
      <c r="G986" s="4">
        <v>3</v>
      </c>
      <c r="H986">
        <v>37.299265000000013</v>
      </c>
      <c r="I986" s="3">
        <v>4</v>
      </c>
      <c r="P986">
        <v>2</v>
      </c>
      <c r="Q986" t="str">
        <f t="shared" si="16"/>
        <v>34</v>
      </c>
    </row>
    <row r="987" spans="1:17" x14ac:dyDescent="0.25">
      <c r="A987">
        <v>986</v>
      </c>
      <c r="D987">
        <v>22.927973000000009</v>
      </c>
      <c r="E987" s="5">
        <v>2</v>
      </c>
      <c r="F987">
        <v>35.637363000000008</v>
      </c>
      <c r="G987" s="4">
        <v>3</v>
      </c>
      <c r="H987">
        <v>37.319979000000011</v>
      </c>
      <c r="I987" s="3">
        <v>4</v>
      </c>
      <c r="P987">
        <v>3</v>
      </c>
      <c r="Q987" t="str">
        <f t="shared" si="16"/>
        <v>234</v>
      </c>
    </row>
    <row r="988" spans="1:17" x14ac:dyDescent="0.25">
      <c r="A988">
        <v>987</v>
      </c>
      <c r="D988">
        <v>22.895628000000016</v>
      </c>
      <c r="E988" s="5">
        <v>2</v>
      </c>
      <c r="F988">
        <v>35.662973000000008</v>
      </c>
      <c r="G988" s="4">
        <v>3</v>
      </c>
      <c r="H988">
        <v>37.317581000000011</v>
      </c>
      <c r="I988" s="3">
        <v>4</v>
      </c>
      <c r="P988">
        <v>3</v>
      </c>
      <c r="Q988" t="str">
        <f t="shared" si="16"/>
        <v>234</v>
      </c>
    </row>
    <row r="989" spans="1:17" x14ac:dyDescent="0.25">
      <c r="A989">
        <v>988</v>
      </c>
      <c r="D989">
        <v>22.913281000000012</v>
      </c>
      <c r="E989" s="5">
        <v>2</v>
      </c>
      <c r="F989">
        <v>35.670881000000008</v>
      </c>
      <c r="G989" s="4">
        <v>3</v>
      </c>
      <c r="H989">
        <v>37.311256000000014</v>
      </c>
      <c r="I989" s="3">
        <v>4</v>
      </c>
      <c r="P989">
        <v>3</v>
      </c>
      <c r="Q989" t="str">
        <f t="shared" si="16"/>
        <v>234</v>
      </c>
    </row>
    <row r="990" spans="1:17" x14ac:dyDescent="0.25">
      <c r="A990">
        <v>989</v>
      </c>
      <c r="D990">
        <v>22.941546000000017</v>
      </c>
      <c r="E990" s="5">
        <v>2</v>
      </c>
      <c r="F990">
        <v>35.667517000000011</v>
      </c>
      <c r="G990" s="4">
        <v>3</v>
      </c>
      <c r="H990">
        <v>37.336662000000011</v>
      </c>
      <c r="I990" s="3">
        <v>4</v>
      </c>
      <c r="P990">
        <v>3</v>
      </c>
      <c r="Q990" t="str">
        <f t="shared" si="16"/>
        <v>234</v>
      </c>
    </row>
    <row r="991" spans="1:17" x14ac:dyDescent="0.25">
      <c r="A991">
        <v>990</v>
      </c>
      <c r="D991">
        <v>22.932819000000009</v>
      </c>
      <c r="E991" s="5">
        <v>2</v>
      </c>
      <c r="F991">
        <v>35.637209000000013</v>
      </c>
      <c r="G991" s="4">
        <v>3</v>
      </c>
      <c r="P991">
        <v>2</v>
      </c>
      <c r="Q991" t="str">
        <f t="shared" si="16"/>
        <v>23</v>
      </c>
    </row>
    <row r="992" spans="1:17" x14ac:dyDescent="0.25">
      <c r="A992">
        <v>991</v>
      </c>
      <c r="D992">
        <v>22.903486000000015</v>
      </c>
      <c r="E992" s="5">
        <v>2</v>
      </c>
      <c r="F992">
        <v>35.513033000000007</v>
      </c>
      <c r="G992" s="4">
        <v>3</v>
      </c>
      <c r="P992">
        <v>2</v>
      </c>
      <c r="Q992" t="str">
        <f t="shared" si="16"/>
        <v>23</v>
      </c>
    </row>
    <row r="993" spans="1:17" x14ac:dyDescent="0.25">
      <c r="A993">
        <v>992</v>
      </c>
      <c r="D993">
        <v>22.919607000000013</v>
      </c>
      <c r="E993" s="5">
        <v>2</v>
      </c>
      <c r="F993">
        <v>35.682821000000011</v>
      </c>
      <c r="G993" s="4">
        <v>3</v>
      </c>
      <c r="P993">
        <v>2</v>
      </c>
      <c r="Q993" t="str">
        <f t="shared" si="16"/>
        <v>23</v>
      </c>
    </row>
    <row r="994" spans="1:17" x14ac:dyDescent="0.25">
      <c r="A994">
        <v>993</v>
      </c>
      <c r="D994">
        <v>22.944044000000012</v>
      </c>
      <c r="E994" s="5">
        <v>2</v>
      </c>
      <c r="P994">
        <v>1</v>
      </c>
      <c r="Q994" t="str">
        <f t="shared" si="16"/>
        <v>2</v>
      </c>
    </row>
    <row r="995" spans="1:17" x14ac:dyDescent="0.25">
      <c r="A995">
        <v>994</v>
      </c>
      <c r="D995">
        <v>22.982512000000014</v>
      </c>
      <c r="E995" s="5">
        <v>2</v>
      </c>
      <c r="P995">
        <v>1</v>
      </c>
      <c r="Q995" t="str">
        <f t="shared" si="16"/>
        <v>2</v>
      </c>
    </row>
    <row r="996" spans="1:17" x14ac:dyDescent="0.25">
      <c r="A996">
        <v>995</v>
      </c>
      <c r="D996">
        <v>22.95001400000001</v>
      </c>
      <c r="E996" s="5">
        <v>2</v>
      </c>
      <c r="P996">
        <v>1</v>
      </c>
      <c r="Q996" t="str">
        <f t="shared" si="16"/>
        <v>2</v>
      </c>
    </row>
    <row r="997" spans="1:17" x14ac:dyDescent="0.25">
      <c r="A997">
        <v>996</v>
      </c>
      <c r="B997">
        <v>16.800640000000016</v>
      </c>
      <c r="C997" s="2">
        <v>1</v>
      </c>
      <c r="D997">
        <v>22.926086000000012</v>
      </c>
      <c r="E997" s="5">
        <v>2</v>
      </c>
      <c r="P997">
        <v>2</v>
      </c>
      <c r="Q997" t="str">
        <f t="shared" si="16"/>
        <v>12</v>
      </c>
    </row>
    <row r="998" spans="1:17" x14ac:dyDescent="0.25">
      <c r="A998">
        <v>997</v>
      </c>
      <c r="B998">
        <v>16.800487000000011</v>
      </c>
      <c r="C998" s="2">
        <v>1</v>
      </c>
      <c r="D998">
        <v>22.885323000000014</v>
      </c>
      <c r="E998" s="5">
        <v>2</v>
      </c>
      <c r="P998">
        <v>2</v>
      </c>
      <c r="Q998" t="str">
        <f t="shared" si="16"/>
        <v>12</v>
      </c>
    </row>
    <row r="999" spans="1:17" x14ac:dyDescent="0.25">
      <c r="A999">
        <v>998</v>
      </c>
      <c r="B999">
        <v>16.769621000000015</v>
      </c>
      <c r="C999" s="2">
        <v>1</v>
      </c>
      <c r="D999">
        <v>22.927973000000009</v>
      </c>
      <c r="E999" s="5">
        <v>2</v>
      </c>
      <c r="P999">
        <v>2</v>
      </c>
      <c r="Q999" t="str">
        <f t="shared" si="16"/>
        <v>12</v>
      </c>
    </row>
    <row r="1000" spans="1:17" x14ac:dyDescent="0.25">
      <c r="A1000">
        <v>999</v>
      </c>
      <c r="B1000">
        <v>16.79987400000001</v>
      </c>
      <c r="C1000" s="2">
        <v>1</v>
      </c>
      <c r="P1000">
        <v>1</v>
      </c>
      <c r="Q1000" t="str">
        <f t="shared" si="16"/>
        <v>1</v>
      </c>
    </row>
    <row r="1001" spans="1:17" x14ac:dyDescent="0.25">
      <c r="A1001">
        <v>1000</v>
      </c>
      <c r="B1001">
        <v>16.800640000000016</v>
      </c>
      <c r="C1001" s="2">
        <v>1</v>
      </c>
      <c r="J1001">
        <v>38.638432000000009</v>
      </c>
      <c r="K1001" t="s">
        <v>22</v>
      </c>
      <c r="Q1001" t="str">
        <f t="shared" si="16"/>
        <v>1</v>
      </c>
    </row>
    <row r="1002" spans="1:17" x14ac:dyDescent="0.25">
      <c r="A1002">
        <v>1001</v>
      </c>
      <c r="Q1002" t="str">
        <f t="shared" si="16"/>
        <v/>
      </c>
    </row>
    <row r="1003" spans="1:17" x14ac:dyDescent="0.25">
      <c r="A1003">
        <v>1002</v>
      </c>
      <c r="J1003">
        <v>39.107182000000009</v>
      </c>
      <c r="K1003" t="s">
        <v>22</v>
      </c>
      <c r="Q1003" t="str">
        <f t="shared" si="16"/>
        <v/>
      </c>
    </row>
    <row r="1004" spans="1:17" x14ac:dyDescent="0.25">
      <c r="A1004">
        <v>1003</v>
      </c>
      <c r="B1004">
        <v>62.793552000000012</v>
      </c>
      <c r="C1004" s="2">
        <v>1</v>
      </c>
      <c r="P1004">
        <v>1</v>
      </c>
      <c r="Q1004" t="str">
        <f t="shared" si="16"/>
        <v>1</v>
      </c>
    </row>
    <row r="1005" spans="1:17" x14ac:dyDescent="0.25">
      <c r="A1005">
        <v>1004</v>
      </c>
      <c r="B1005">
        <v>62.788906000000011</v>
      </c>
      <c r="C1005" s="2">
        <v>1</v>
      </c>
      <c r="H1005">
        <v>52.946972000000009</v>
      </c>
      <c r="I1005" s="3">
        <v>4</v>
      </c>
      <c r="P1005">
        <v>2</v>
      </c>
      <c r="Q1005" t="str">
        <f t="shared" si="16"/>
        <v>14</v>
      </c>
    </row>
    <row r="1006" spans="1:17" x14ac:dyDescent="0.25">
      <c r="A1006">
        <v>1005</v>
      </c>
      <c r="B1006">
        <v>62.830746000000012</v>
      </c>
      <c r="C1006" s="2">
        <v>1</v>
      </c>
      <c r="H1006">
        <v>52.922176000000015</v>
      </c>
      <c r="I1006" s="3">
        <v>4</v>
      </c>
      <c r="P1006">
        <v>2</v>
      </c>
      <c r="Q1006" t="str">
        <f t="shared" si="16"/>
        <v>14</v>
      </c>
    </row>
    <row r="1007" spans="1:17" x14ac:dyDescent="0.25">
      <c r="A1007">
        <v>1006</v>
      </c>
      <c r="B1007">
        <v>62.832119000000013</v>
      </c>
      <c r="C1007" s="2">
        <v>1</v>
      </c>
      <c r="H1007">
        <v>52.933247000000009</v>
      </c>
      <c r="I1007" s="3">
        <v>4</v>
      </c>
      <c r="P1007">
        <v>2</v>
      </c>
      <c r="Q1007" t="str">
        <f t="shared" si="16"/>
        <v>14</v>
      </c>
    </row>
    <row r="1008" spans="1:17" x14ac:dyDescent="0.25">
      <c r="A1008">
        <v>1007</v>
      </c>
      <c r="B1008">
        <v>62.807888000000013</v>
      </c>
      <c r="C1008" s="2">
        <v>1</v>
      </c>
      <c r="H1008">
        <v>52.930595000000011</v>
      </c>
      <c r="I1008" s="3">
        <v>4</v>
      </c>
      <c r="P1008">
        <v>2</v>
      </c>
      <c r="Q1008" t="str">
        <f t="shared" si="16"/>
        <v>14</v>
      </c>
    </row>
    <row r="1009" spans="1:17" x14ac:dyDescent="0.25">
      <c r="A1009">
        <v>1008</v>
      </c>
      <c r="B1009">
        <v>62.821407000000015</v>
      </c>
      <c r="C1009" s="2">
        <v>1</v>
      </c>
      <c r="H1009">
        <v>52.947941000000014</v>
      </c>
      <c r="I1009" s="3">
        <v>4</v>
      </c>
      <c r="P1009">
        <v>2</v>
      </c>
      <c r="Q1009" t="str">
        <f t="shared" si="16"/>
        <v>14</v>
      </c>
    </row>
    <row r="1010" spans="1:17" x14ac:dyDescent="0.25">
      <c r="A1010">
        <v>1009</v>
      </c>
      <c r="B1010">
        <v>62.826302000000013</v>
      </c>
      <c r="C1010" s="2">
        <v>1</v>
      </c>
      <c r="H1010">
        <v>52.92829900000001</v>
      </c>
      <c r="I1010" s="3">
        <v>4</v>
      </c>
      <c r="P1010">
        <v>2</v>
      </c>
      <c r="Q1010" t="str">
        <f t="shared" si="16"/>
        <v>14</v>
      </c>
    </row>
    <row r="1011" spans="1:17" x14ac:dyDescent="0.25">
      <c r="A1011">
        <v>1010</v>
      </c>
      <c r="B1011">
        <v>62.865234000000015</v>
      </c>
      <c r="C1011" s="2">
        <v>1</v>
      </c>
      <c r="H1011">
        <v>52.981564000000013</v>
      </c>
      <c r="I1011" s="3">
        <v>4</v>
      </c>
      <c r="P1011">
        <v>2</v>
      </c>
      <c r="Q1011" t="str">
        <f t="shared" si="16"/>
        <v>14</v>
      </c>
    </row>
    <row r="1012" spans="1:17" x14ac:dyDescent="0.25">
      <c r="A1012">
        <v>1011</v>
      </c>
      <c r="B1012">
        <v>62.874264000000011</v>
      </c>
      <c r="C1012" s="2">
        <v>1</v>
      </c>
      <c r="H1012">
        <v>52.99987800000001</v>
      </c>
      <c r="I1012" s="3">
        <v>4</v>
      </c>
      <c r="P1012">
        <v>2</v>
      </c>
      <c r="Q1012" t="str">
        <f t="shared" si="16"/>
        <v>14</v>
      </c>
    </row>
    <row r="1013" spans="1:17" x14ac:dyDescent="0.25">
      <c r="A1013">
        <v>1012</v>
      </c>
      <c r="B1013">
        <v>62.861862000000009</v>
      </c>
      <c r="C1013" s="2">
        <v>1</v>
      </c>
      <c r="H1013">
        <v>53.025486000000015</v>
      </c>
      <c r="I1013" s="3">
        <v>4</v>
      </c>
      <c r="P1013">
        <v>2</v>
      </c>
      <c r="Q1013" t="str">
        <f t="shared" si="16"/>
        <v>14</v>
      </c>
    </row>
    <row r="1014" spans="1:17" x14ac:dyDescent="0.25">
      <c r="A1014">
        <v>1013</v>
      </c>
      <c r="B1014">
        <v>62.844364000000013</v>
      </c>
      <c r="C1014" s="2">
        <v>1</v>
      </c>
      <c r="H1014">
        <v>53.016357000000013</v>
      </c>
      <c r="I1014" s="3">
        <v>4</v>
      </c>
      <c r="P1014">
        <v>2</v>
      </c>
      <c r="Q1014" t="str">
        <f t="shared" si="16"/>
        <v>14</v>
      </c>
    </row>
    <row r="1015" spans="1:17" x14ac:dyDescent="0.25">
      <c r="A1015">
        <v>1014</v>
      </c>
      <c r="B1015">
        <v>62.807838000000011</v>
      </c>
      <c r="C1015" s="2">
        <v>1</v>
      </c>
      <c r="H1015">
        <v>53.000336000000011</v>
      </c>
      <c r="I1015" s="3">
        <v>4</v>
      </c>
      <c r="P1015">
        <v>2</v>
      </c>
      <c r="Q1015" t="str">
        <f t="shared" si="16"/>
        <v>14</v>
      </c>
    </row>
    <row r="1016" spans="1:17" x14ac:dyDescent="0.25">
      <c r="A1016">
        <v>1015</v>
      </c>
      <c r="B1016">
        <v>62.805744000000011</v>
      </c>
      <c r="C1016" s="2">
        <v>1</v>
      </c>
      <c r="H1016">
        <v>52.979980000000012</v>
      </c>
      <c r="I1016" s="3">
        <v>4</v>
      </c>
      <c r="P1016">
        <v>2</v>
      </c>
      <c r="Q1016" t="str">
        <f t="shared" si="16"/>
        <v>14</v>
      </c>
    </row>
    <row r="1017" spans="1:17" x14ac:dyDescent="0.25">
      <c r="A1017">
        <v>1016</v>
      </c>
      <c r="B1017">
        <v>62.829311000000011</v>
      </c>
      <c r="C1017" s="2">
        <v>1</v>
      </c>
      <c r="H1017">
        <v>52.993141000000016</v>
      </c>
      <c r="I1017" s="3">
        <v>4</v>
      </c>
      <c r="P1017">
        <v>2</v>
      </c>
      <c r="Q1017" t="str">
        <f t="shared" si="16"/>
        <v>14</v>
      </c>
    </row>
    <row r="1018" spans="1:17" x14ac:dyDescent="0.25">
      <c r="A1018">
        <v>1017</v>
      </c>
      <c r="B1018">
        <v>62.793552000000012</v>
      </c>
      <c r="C1018" s="2">
        <v>1</v>
      </c>
      <c r="H1018">
        <v>52.946972000000009</v>
      </c>
      <c r="I1018" s="3">
        <v>4</v>
      </c>
      <c r="P1018">
        <v>2</v>
      </c>
      <c r="Q1018" t="str">
        <f t="shared" si="16"/>
        <v>14</v>
      </c>
    </row>
    <row r="1019" spans="1:17" x14ac:dyDescent="0.25">
      <c r="A1019">
        <v>1018</v>
      </c>
      <c r="D1019">
        <v>71.415001000000004</v>
      </c>
      <c r="E1019" s="5">
        <v>2</v>
      </c>
      <c r="H1019">
        <v>52.946972000000009</v>
      </c>
      <c r="I1019" s="3">
        <v>4</v>
      </c>
      <c r="P1019">
        <v>2</v>
      </c>
      <c r="Q1019" t="str">
        <f t="shared" si="16"/>
        <v>24</v>
      </c>
    </row>
    <row r="1020" spans="1:17" x14ac:dyDescent="0.25">
      <c r="A1020">
        <v>1019</v>
      </c>
      <c r="D1020">
        <v>71.425258000000014</v>
      </c>
      <c r="E1020" s="5">
        <v>2</v>
      </c>
      <c r="P1020">
        <v>1</v>
      </c>
      <c r="Q1020" t="str">
        <f t="shared" si="16"/>
        <v>2</v>
      </c>
    </row>
    <row r="1021" spans="1:17" x14ac:dyDescent="0.25">
      <c r="A1021">
        <v>1020</v>
      </c>
      <c r="D1021">
        <v>71.395877000000013</v>
      </c>
      <c r="E1021" s="5">
        <v>2</v>
      </c>
      <c r="F1021">
        <v>62.490807000000011</v>
      </c>
      <c r="G1021" s="4">
        <v>3</v>
      </c>
      <c r="P1021">
        <v>2</v>
      </c>
      <c r="Q1021" t="str">
        <f t="shared" si="16"/>
        <v>23</v>
      </c>
    </row>
    <row r="1022" spans="1:17" x14ac:dyDescent="0.25">
      <c r="A1022">
        <v>1021</v>
      </c>
      <c r="D1022">
        <v>71.386238000000006</v>
      </c>
      <c r="E1022" s="5">
        <v>2</v>
      </c>
      <c r="F1022">
        <v>62.555504000000013</v>
      </c>
      <c r="G1022" s="4">
        <v>3</v>
      </c>
      <c r="P1022">
        <v>2</v>
      </c>
      <c r="Q1022" t="str">
        <f t="shared" si="16"/>
        <v>23</v>
      </c>
    </row>
    <row r="1023" spans="1:17" x14ac:dyDescent="0.25">
      <c r="A1023">
        <v>1022</v>
      </c>
      <c r="D1023">
        <v>71.413866000000013</v>
      </c>
      <c r="E1023" s="5">
        <v>2</v>
      </c>
      <c r="F1023">
        <v>62.545403000000015</v>
      </c>
      <c r="G1023" s="4">
        <v>3</v>
      </c>
      <c r="P1023">
        <v>2</v>
      </c>
      <c r="Q1023" t="str">
        <f t="shared" si="16"/>
        <v>23</v>
      </c>
    </row>
    <row r="1024" spans="1:17" x14ac:dyDescent="0.25">
      <c r="A1024">
        <v>1023</v>
      </c>
      <c r="D1024">
        <v>71.426702000000006</v>
      </c>
      <c r="E1024" s="5">
        <v>2</v>
      </c>
      <c r="F1024">
        <v>62.539791000000015</v>
      </c>
      <c r="G1024" s="4">
        <v>3</v>
      </c>
      <c r="P1024">
        <v>2</v>
      </c>
      <c r="Q1024" t="str">
        <f t="shared" si="16"/>
        <v>23</v>
      </c>
    </row>
    <row r="1025" spans="1:17" x14ac:dyDescent="0.25">
      <c r="A1025">
        <v>1024</v>
      </c>
      <c r="D1025">
        <v>71.45438200000001</v>
      </c>
      <c r="E1025" s="5">
        <v>2</v>
      </c>
      <c r="F1025">
        <v>62.500248000000013</v>
      </c>
      <c r="G1025" s="4">
        <v>3</v>
      </c>
      <c r="P1025">
        <v>2</v>
      </c>
      <c r="Q1025" t="str">
        <f t="shared" si="16"/>
        <v>23</v>
      </c>
    </row>
    <row r="1026" spans="1:17" x14ac:dyDescent="0.25">
      <c r="A1026">
        <v>1025</v>
      </c>
      <c r="D1026">
        <v>71.399279000000007</v>
      </c>
      <c r="E1026" s="5">
        <v>2</v>
      </c>
      <c r="F1026">
        <v>62.514637000000015</v>
      </c>
      <c r="G1026" s="4">
        <v>3</v>
      </c>
      <c r="P1026">
        <v>2</v>
      </c>
      <c r="Q1026" t="str">
        <f t="shared" ref="Q1026:Q1089" si="17">CONCATENATE(C1026,E1026,G1026,I1026)</f>
        <v>23</v>
      </c>
    </row>
    <row r="1027" spans="1:17" x14ac:dyDescent="0.25">
      <c r="A1027">
        <v>1026</v>
      </c>
      <c r="D1027">
        <v>71.403454000000011</v>
      </c>
      <c r="E1027" s="5">
        <v>2</v>
      </c>
      <c r="F1027">
        <v>62.515755000000013</v>
      </c>
      <c r="G1027" s="4">
        <v>3</v>
      </c>
      <c r="P1027">
        <v>2</v>
      </c>
      <c r="Q1027" t="str">
        <f t="shared" si="17"/>
        <v>23</v>
      </c>
    </row>
    <row r="1028" spans="1:17" x14ac:dyDescent="0.25">
      <c r="A1028">
        <v>1027</v>
      </c>
      <c r="D1028">
        <v>71.426444000000004</v>
      </c>
      <c r="E1028" s="5">
        <v>2</v>
      </c>
      <c r="F1028">
        <v>62.523666000000013</v>
      </c>
      <c r="G1028" s="4">
        <v>3</v>
      </c>
      <c r="P1028">
        <v>2</v>
      </c>
      <c r="Q1028" t="str">
        <f t="shared" si="17"/>
        <v>23</v>
      </c>
    </row>
    <row r="1029" spans="1:17" x14ac:dyDescent="0.25">
      <c r="A1029">
        <v>1028</v>
      </c>
      <c r="D1029">
        <v>71.433093000000014</v>
      </c>
      <c r="E1029" s="5">
        <v>2</v>
      </c>
      <c r="F1029">
        <v>62.59121300000001</v>
      </c>
      <c r="G1029" s="4">
        <v>3</v>
      </c>
      <c r="P1029">
        <v>2</v>
      </c>
      <c r="Q1029" t="str">
        <f t="shared" si="17"/>
        <v>23</v>
      </c>
    </row>
    <row r="1030" spans="1:17" x14ac:dyDescent="0.25">
      <c r="A1030">
        <v>1029</v>
      </c>
      <c r="D1030">
        <v>71.44036100000001</v>
      </c>
      <c r="E1030" s="5">
        <v>2</v>
      </c>
      <c r="F1030">
        <v>62.585857000000011</v>
      </c>
      <c r="G1030" s="4">
        <v>3</v>
      </c>
      <c r="P1030">
        <v>2</v>
      </c>
      <c r="Q1030" t="str">
        <f t="shared" si="17"/>
        <v>23</v>
      </c>
    </row>
    <row r="1031" spans="1:17" x14ac:dyDescent="0.25">
      <c r="A1031">
        <v>1030</v>
      </c>
      <c r="D1031">
        <v>71.415001000000004</v>
      </c>
      <c r="E1031" s="5">
        <v>2</v>
      </c>
      <c r="F1031">
        <v>62.593559000000013</v>
      </c>
      <c r="G1031" s="4">
        <v>3</v>
      </c>
      <c r="P1031">
        <v>2</v>
      </c>
      <c r="Q1031" t="str">
        <f t="shared" si="17"/>
        <v>23</v>
      </c>
    </row>
    <row r="1032" spans="1:17" x14ac:dyDescent="0.25">
      <c r="A1032">
        <v>1031</v>
      </c>
      <c r="D1032">
        <v>71.415001000000004</v>
      </c>
      <c r="E1032" s="5">
        <v>2</v>
      </c>
      <c r="F1032">
        <v>62.579784000000011</v>
      </c>
      <c r="G1032" s="4">
        <v>3</v>
      </c>
      <c r="P1032">
        <v>2</v>
      </c>
      <c r="Q1032" t="str">
        <f t="shared" si="17"/>
        <v>23</v>
      </c>
    </row>
    <row r="1033" spans="1:17" x14ac:dyDescent="0.25">
      <c r="A1033">
        <v>1032</v>
      </c>
      <c r="F1033">
        <v>62.540348000000009</v>
      </c>
      <c r="G1033" s="4">
        <v>3</v>
      </c>
      <c r="P1033">
        <v>1</v>
      </c>
      <c r="Q1033" t="str">
        <f t="shared" si="17"/>
        <v>3</v>
      </c>
    </row>
    <row r="1034" spans="1:17" x14ac:dyDescent="0.25">
      <c r="A1034">
        <v>1033</v>
      </c>
      <c r="B1034">
        <v>78.823558000000006</v>
      </c>
      <c r="C1034" s="2">
        <v>1</v>
      </c>
      <c r="F1034">
        <v>62.490807000000011</v>
      </c>
      <c r="G1034" s="4">
        <v>3</v>
      </c>
      <c r="P1034">
        <v>2</v>
      </c>
      <c r="Q1034" t="str">
        <f t="shared" si="17"/>
        <v>13</v>
      </c>
    </row>
    <row r="1035" spans="1:17" x14ac:dyDescent="0.25">
      <c r="A1035">
        <v>1034</v>
      </c>
      <c r="B1035">
        <v>78.822475000000011</v>
      </c>
      <c r="C1035" s="2">
        <v>1</v>
      </c>
      <c r="F1035">
        <v>62.490807000000011</v>
      </c>
      <c r="G1035" s="4">
        <v>3</v>
      </c>
      <c r="H1035">
        <v>71.81665000000001</v>
      </c>
      <c r="I1035" s="3">
        <v>4</v>
      </c>
      <c r="P1035">
        <v>3</v>
      </c>
      <c r="Q1035" t="str">
        <f t="shared" si="17"/>
        <v>134</v>
      </c>
    </row>
    <row r="1036" spans="1:17" x14ac:dyDescent="0.25">
      <c r="A1036">
        <v>1035</v>
      </c>
      <c r="B1036">
        <v>78.797269</v>
      </c>
      <c r="C1036" s="2">
        <v>1</v>
      </c>
      <c r="H1036">
        <v>72.02092900000001</v>
      </c>
      <c r="I1036" s="3">
        <v>4</v>
      </c>
      <c r="P1036">
        <v>2</v>
      </c>
      <c r="Q1036" t="str">
        <f t="shared" si="17"/>
        <v>14</v>
      </c>
    </row>
    <row r="1037" spans="1:17" x14ac:dyDescent="0.25">
      <c r="A1037">
        <v>1036</v>
      </c>
      <c r="B1037">
        <v>78.796444000000008</v>
      </c>
      <c r="C1037" s="2">
        <v>1</v>
      </c>
      <c r="H1037">
        <v>71.815104000000005</v>
      </c>
      <c r="I1037" s="3">
        <v>4</v>
      </c>
      <c r="P1037">
        <v>2</v>
      </c>
      <c r="Q1037" t="str">
        <f t="shared" si="17"/>
        <v>14</v>
      </c>
    </row>
    <row r="1038" spans="1:17" x14ac:dyDescent="0.25">
      <c r="A1038">
        <v>1037</v>
      </c>
      <c r="B1038">
        <v>78.816805000000002</v>
      </c>
      <c r="C1038" s="2">
        <v>1</v>
      </c>
      <c r="H1038">
        <v>71.760464000000013</v>
      </c>
      <c r="I1038" s="3">
        <v>4</v>
      </c>
      <c r="P1038">
        <v>2</v>
      </c>
      <c r="Q1038" t="str">
        <f t="shared" si="17"/>
        <v>14</v>
      </c>
    </row>
    <row r="1039" spans="1:17" x14ac:dyDescent="0.25">
      <c r="A1039">
        <v>1038</v>
      </c>
      <c r="B1039">
        <v>78.811135000000007</v>
      </c>
      <c r="C1039" s="2">
        <v>1</v>
      </c>
      <c r="H1039">
        <v>71.713557000000009</v>
      </c>
      <c r="I1039" s="3">
        <v>4</v>
      </c>
      <c r="P1039">
        <v>2</v>
      </c>
      <c r="Q1039" t="str">
        <f t="shared" si="17"/>
        <v>14</v>
      </c>
    </row>
    <row r="1040" spans="1:17" x14ac:dyDescent="0.25">
      <c r="A1040">
        <v>1039</v>
      </c>
      <c r="B1040">
        <v>78.783145000000005</v>
      </c>
      <c r="C1040" s="2">
        <v>1</v>
      </c>
      <c r="H1040">
        <v>71.725052000000005</v>
      </c>
      <c r="I1040" s="3">
        <v>4</v>
      </c>
      <c r="P1040">
        <v>2</v>
      </c>
      <c r="Q1040" t="str">
        <f t="shared" si="17"/>
        <v>14</v>
      </c>
    </row>
    <row r="1041" spans="1:17" x14ac:dyDescent="0.25">
      <c r="A1041">
        <v>1040</v>
      </c>
      <c r="B1041">
        <v>78.756341000000006</v>
      </c>
      <c r="C1041" s="2">
        <v>1</v>
      </c>
      <c r="H1041">
        <v>71.715258000000006</v>
      </c>
      <c r="I1041" s="3">
        <v>4</v>
      </c>
      <c r="P1041">
        <v>2</v>
      </c>
      <c r="Q1041" t="str">
        <f t="shared" si="17"/>
        <v>14</v>
      </c>
    </row>
    <row r="1042" spans="1:17" x14ac:dyDescent="0.25">
      <c r="A1042">
        <v>1041</v>
      </c>
      <c r="B1042">
        <v>78.739125000000001</v>
      </c>
      <c r="C1042" s="2">
        <v>1</v>
      </c>
      <c r="H1042">
        <v>71.748351000000014</v>
      </c>
      <c r="I1042" s="3">
        <v>4</v>
      </c>
      <c r="P1042">
        <v>2</v>
      </c>
      <c r="Q1042" t="str">
        <f t="shared" si="17"/>
        <v>14</v>
      </c>
    </row>
    <row r="1043" spans="1:17" x14ac:dyDescent="0.25">
      <c r="A1043">
        <v>1042</v>
      </c>
      <c r="B1043">
        <v>78.758454</v>
      </c>
      <c r="C1043" s="2">
        <v>1</v>
      </c>
      <c r="H1043">
        <v>71.718403000000009</v>
      </c>
      <c r="I1043" s="3">
        <v>4</v>
      </c>
      <c r="P1043">
        <v>2</v>
      </c>
      <c r="Q1043" t="str">
        <f t="shared" si="17"/>
        <v>14</v>
      </c>
    </row>
    <row r="1044" spans="1:17" x14ac:dyDescent="0.25">
      <c r="A1044">
        <v>1043</v>
      </c>
      <c r="B1044">
        <v>78.891496000000004</v>
      </c>
      <c r="C1044" s="2">
        <v>1</v>
      </c>
      <c r="H1044">
        <v>71.747732000000013</v>
      </c>
      <c r="I1044" s="3">
        <v>4</v>
      </c>
      <c r="P1044">
        <v>2</v>
      </c>
      <c r="Q1044" t="str">
        <f t="shared" si="17"/>
        <v>14</v>
      </c>
    </row>
    <row r="1045" spans="1:17" x14ac:dyDescent="0.25">
      <c r="A1045">
        <v>1044</v>
      </c>
      <c r="B1045">
        <v>78.823558000000006</v>
      </c>
      <c r="C1045" s="2">
        <v>1</v>
      </c>
      <c r="H1045">
        <v>71.770052000000007</v>
      </c>
      <c r="I1045" s="3">
        <v>4</v>
      </c>
      <c r="P1045">
        <v>2</v>
      </c>
      <c r="Q1045" t="str">
        <f t="shared" si="17"/>
        <v>14</v>
      </c>
    </row>
    <row r="1046" spans="1:17" x14ac:dyDescent="0.25">
      <c r="A1046">
        <v>1045</v>
      </c>
      <c r="H1046">
        <v>71.813970000000012</v>
      </c>
      <c r="I1046" s="3">
        <v>4</v>
      </c>
      <c r="P1046">
        <v>1</v>
      </c>
      <c r="Q1046" t="str">
        <f t="shared" si="17"/>
        <v>4</v>
      </c>
    </row>
    <row r="1047" spans="1:17" x14ac:dyDescent="0.25">
      <c r="A1047">
        <v>1046</v>
      </c>
      <c r="H1047">
        <v>71.766444000000007</v>
      </c>
      <c r="I1047" s="3">
        <v>4</v>
      </c>
      <c r="P1047">
        <v>1</v>
      </c>
      <c r="Q1047" t="str">
        <f t="shared" si="17"/>
        <v>4</v>
      </c>
    </row>
    <row r="1048" spans="1:17" x14ac:dyDescent="0.25">
      <c r="A1048">
        <v>1047</v>
      </c>
      <c r="H1048">
        <v>71.761238000000006</v>
      </c>
      <c r="I1048" s="3">
        <v>4</v>
      </c>
      <c r="P1048">
        <v>1</v>
      </c>
      <c r="Q1048" t="str">
        <f t="shared" si="17"/>
        <v>4</v>
      </c>
    </row>
    <row r="1049" spans="1:17" x14ac:dyDescent="0.25">
      <c r="A1049">
        <v>1048</v>
      </c>
      <c r="F1049">
        <v>79.294125000000008</v>
      </c>
      <c r="G1049" s="4">
        <v>3</v>
      </c>
      <c r="P1049">
        <v>1</v>
      </c>
      <c r="Q1049" t="str">
        <f t="shared" si="17"/>
        <v>3</v>
      </c>
    </row>
    <row r="1050" spans="1:17" x14ac:dyDescent="0.25">
      <c r="A1050">
        <v>1049</v>
      </c>
      <c r="D1050">
        <v>89.703764000000007</v>
      </c>
      <c r="E1050" s="5">
        <v>2</v>
      </c>
      <c r="F1050">
        <v>79.294125000000008</v>
      </c>
      <c r="G1050" s="4">
        <v>3</v>
      </c>
      <c r="P1050">
        <v>2</v>
      </c>
      <c r="Q1050" t="str">
        <f t="shared" si="17"/>
        <v>23</v>
      </c>
    </row>
    <row r="1051" spans="1:17" x14ac:dyDescent="0.25">
      <c r="A1051">
        <v>1050</v>
      </c>
      <c r="D1051">
        <v>89.766033000000007</v>
      </c>
      <c r="E1051" s="5">
        <v>2</v>
      </c>
      <c r="F1051">
        <v>79.360001000000011</v>
      </c>
      <c r="G1051" s="4">
        <v>3</v>
      </c>
      <c r="P1051">
        <v>2</v>
      </c>
      <c r="Q1051" t="str">
        <f t="shared" si="17"/>
        <v>23</v>
      </c>
    </row>
    <row r="1052" spans="1:17" x14ac:dyDescent="0.25">
      <c r="A1052">
        <v>1051</v>
      </c>
      <c r="D1052">
        <v>89.735104000000007</v>
      </c>
      <c r="E1052" s="5">
        <v>2</v>
      </c>
      <c r="F1052">
        <v>79.35417600000001</v>
      </c>
      <c r="G1052" s="4">
        <v>3</v>
      </c>
      <c r="P1052">
        <v>2</v>
      </c>
      <c r="Q1052" t="str">
        <f t="shared" si="17"/>
        <v>23</v>
      </c>
    </row>
    <row r="1053" spans="1:17" x14ac:dyDescent="0.25">
      <c r="A1053">
        <v>1052</v>
      </c>
      <c r="D1053">
        <v>89.758867000000009</v>
      </c>
      <c r="E1053" s="5">
        <v>2</v>
      </c>
      <c r="F1053">
        <v>79.326908000000003</v>
      </c>
      <c r="G1053" s="4">
        <v>3</v>
      </c>
      <c r="P1053">
        <v>2</v>
      </c>
      <c r="Q1053" t="str">
        <f t="shared" si="17"/>
        <v>23</v>
      </c>
    </row>
    <row r="1054" spans="1:17" x14ac:dyDescent="0.25">
      <c r="A1054">
        <v>1053</v>
      </c>
      <c r="D1054">
        <v>89.721342000000007</v>
      </c>
      <c r="E1054" s="5">
        <v>2</v>
      </c>
      <c r="F1054">
        <v>79.268609000000012</v>
      </c>
      <c r="G1054" s="4">
        <v>3</v>
      </c>
      <c r="P1054">
        <v>2</v>
      </c>
      <c r="Q1054" t="str">
        <f t="shared" si="17"/>
        <v>23</v>
      </c>
    </row>
    <row r="1055" spans="1:17" x14ac:dyDescent="0.25">
      <c r="A1055">
        <v>1054</v>
      </c>
      <c r="D1055">
        <v>89.729330000000004</v>
      </c>
      <c r="E1055" s="5">
        <v>2</v>
      </c>
      <c r="F1055">
        <v>79.279073000000011</v>
      </c>
      <c r="G1055" s="4">
        <v>3</v>
      </c>
      <c r="P1055">
        <v>2</v>
      </c>
      <c r="Q1055" t="str">
        <f t="shared" si="17"/>
        <v>23</v>
      </c>
    </row>
    <row r="1056" spans="1:17" x14ac:dyDescent="0.25">
      <c r="A1056">
        <v>1055</v>
      </c>
      <c r="D1056">
        <v>89.773403000000002</v>
      </c>
      <c r="E1056" s="5">
        <v>2</v>
      </c>
      <c r="F1056">
        <v>79.230620000000002</v>
      </c>
      <c r="G1056" s="4">
        <v>3</v>
      </c>
      <c r="P1056">
        <v>2</v>
      </c>
      <c r="Q1056" t="str">
        <f t="shared" si="17"/>
        <v>23</v>
      </c>
    </row>
    <row r="1057" spans="1:17" x14ac:dyDescent="0.25">
      <c r="A1057">
        <v>1056</v>
      </c>
      <c r="D1057">
        <v>89.778765000000007</v>
      </c>
      <c r="E1057" s="5">
        <v>2</v>
      </c>
      <c r="F1057">
        <v>79.219073000000009</v>
      </c>
      <c r="G1057" s="4">
        <v>3</v>
      </c>
      <c r="P1057">
        <v>2</v>
      </c>
      <c r="Q1057" t="str">
        <f t="shared" si="17"/>
        <v>23</v>
      </c>
    </row>
    <row r="1058" spans="1:17" x14ac:dyDescent="0.25">
      <c r="A1058">
        <v>1057</v>
      </c>
      <c r="D1058">
        <v>89.793453</v>
      </c>
      <c r="E1058" s="5">
        <v>2</v>
      </c>
      <c r="F1058">
        <v>78.326721000000006</v>
      </c>
      <c r="G1058" s="4">
        <v>3</v>
      </c>
      <c r="P1058">
        <v>2</v>
      </c>
      <c r="Q1058" t="str">
        <f t="shared" si="17"/>
        <v>23</v>
      </c>
    </row>
    <row r="1059" spans="1:17" x14ac:dyDescent="0.25">
      <c r="A1059">
        <v>1058</v>
      </c>
      <c r="D1059">
        <v>89.83680600000001</v>
      </c>
      <c r="E1059" s="5">
        <v>2</v>
      </c>
      <c r="P1059">
        <v>1</v>
      </c>
      <c r="Q1059" t="str">
        <f t="shared" si="17"/>
        <v>2</v>
      </c>
    </row>
    <row r="1060" spans="1:17" x14ac:dyDescent="0.25">
      <c r="A1060">
        <v>1059</v>
      </c>
      <c r="D1060">
        <v>89.703764000000007</v>
      </c>
      <c r="E1060" s="5">
        <v>2</v>
      </c>
      <c r="P1060">
        <v>1</v>
      </c>
      <c r="Q1060" t="str">
        <f t="shared" si="17"/>
        <v>2</v>
      </c>
    </row>
    <row r="1061" spans="1:17" x14ac:dyDescent="0.25">
      <c r="A1061">
        <v>1060</v>
      </c>
      <c r="P1061">
        <v>0</v>
      </c>
      <c r="Q1061" t="str">
        <f t="shared" si="17"/>
        <v/>
      </c>
    </row>
    <row r="1062" spans="1:17" x14ac:dyDescent="0.25">
      <c r="A1062">
        <v>1061</v>
      </c>
      <c r="P1062">
        <v>0</v>
      </c>
      <c r="Q1062" t="str">
        <f t="shared" si="17"/>
        <v/>
      </c>
    </row>
    <row r="1063" spans="1:17" x14ac:dyDescent="0.25">
      <c r="A1063">
        <v>1062</v>
      </c>
      <c r="B1063">
        <v>101.267218</v>
      </c>
      <c r="C1063" s="2">
        <v>1</v>
      </c>
      <c r="P1063">
        <v>1</v>
      </c>
      <c r="Q1063" t="str">
        <f t="shared" si="17"/>
        <v>1</v>
      </c>
    </row>
    <row r="1064" spans="1:17" x14ac:dyDescent="0.25">
      <c r="A1064">
        <v>1063</v>
      </c>
      <c r="B1064">
        <v>101.330725</v>
      </c>
      <c r="C1064" s="2">
        <v>1</v>
      </c>
      <c r="H1064">
        <v>91.715311000000014</v>
      </c>
      <c r="I1064" s="3">
        <v>4</v>
      </c>
      <c r="P1064">
        <v>2</v>
      </c>
      <c r="Q1064" t="str">
        <f t="shared" si="17"/>
        <v>14</v>
      </c>
    </row>
    <row r="1065" spans="1:17" x14ac:dyDescent="0.25">
      <c r="A1065">
        <v>1064</v>
      </c>
      <c r="B1065">
        <v>101.315157</v>
      </c>
      <c r="C1065" s="2">
        <v>1</v>
      </c>
      <c r="H1065">
        <v>91.797733000000008</v>
      </c>
      <c r="I1065" s="3">
        <v>4</v>
      </c>
      <c r="P1065">
        <v>2</v>
      </c>
      <c r="Q1065" t="str">
        <f t="shared" si="17"/>
        <v>14</v>
      </c>
    </row>
    <row r="1066" spans="1:17" x14ac:dyDescent="0.25">
      <c r="A1066">
        <v>1065</v>
      </c>
      <c r="B1066">
        <v>101.26366300000001</v>
      </c>
      <c r="C1066" s="2">
        <v>1</v>
      </c>
      <c r="H1066">
        <v>91.776289000000006</v>
      </c>
      <c r="I1066" s="3">
        <v>4</v>
      </c>
      <c r="P1066">
        <v>2</v>
      </c>
      <c r="Q1066" t="str">
        <f t="shared" si="17"/>
        <v>14</v>
      </c>
    </row>
    <row r="1067" spans="1:17" x14ac:dyDescent="0.25">
      <c r="A1067">
        <v>1066</v>
      </c>
      <c r="B1067">
        <v>101.27397000000001</v>
      </c>
      <c r="C1067" s="2">
        <v>1</v>
      </c>
      <c r="H1067">
        <v>91.768146999999999</v>
      </c>
      <c r="I1067" s="3">
        <v>4</v>
      </c>
      <c r="P1067">
        <v>2</v>
      </c>
      <c r="Q1067" t="str">
        <f t="shared" si="17"/>
        <v>14</v>
      </c>
    </row>
    <row r="1068" spans="1:17" x14ac:dyDescent="0.25">
      <c r="A1068">
        <v>1067</v>
      </c>
      <c r="B1068">
        <v>101.307528</v>
      </c>
      <c r="C1068" s="2">
        <v>1</v>
      </c>
      <c r="H1068">
        <v>91.748198000000002</v>
      </c>
      <c r="I1068" s="3">
        <v>4</v>
      </c>
      <c r="P1068">
        <v>2</v>
      </c>
      <c r="Q1068" t="str">
        <f t="shared" si="17"/>
        <v>14</v>
      </c>
    </row>
    <row r="1069" spans="1:17" x14ac:dyDescent="0.25">
      <c r="A1069">
        <v>1068</v>
      </c>
      <c r="B1069">
        <v>101.30597900000001</v>
      </c>
      <c r="C1069" s="2">
        <v>1</v>
      </c>
      <c r="H1069">
        <v>91.726547000000011</v>
      </c>
      <c r="I1069" s="3">
        <v>4</v>
      </c>
      <c r="P1069">
        <v>2</v>
      </c>
      <c r="Q1069" t="str">
        <f t="shared" si="17"/>
        <v>14</v>
      </c>
    </row>
    <row r="1070" spans="1:17" x14ac:dyDescent="0.25">
      <c r="A1070">
        <v>1069</v>
      </c>
      <c r="B1070">
        <v>101.36670500000001</v>
      </c>
      <c r="C1070" s="2">
        <v>1</v>
      </c>
      <c r="H1070">
        <v>91.693766000000011</v>
      </c>
      <c r="I1070" s="3">
        <v>4</v>
      </c>
      <c r="P1070">
        <v>2</v>
      </c>
      <c r="Q1070" t="str">
        <f t="shared" si="17"/>
        <v>14</v>
      </c>
    </row>
    <row r="1071" spans="1:17" x14ac:dyDescent="0.25">
      <c r="A1071">
        <v>1070</v>
      </c>
      <c r="B1071">
        <v>101.267218</v>
      </c>
      <c r="C1071" s="2">
        <v>1</v>
      </c>
      <c r="F1071">
        <v>98.816290000000009</v>
      </c>
      <c r="G1071" s="4">
        <v>3</v>
      </c>
      <c r="H1071">
        <v>91.634073000000001</v>
      </c>
      <c r="I1071" s="3">
        <v>4</v>
      </c>
      <c r="P1071">
        <v>3</v>
      </c>
      <c r="Q1071" t="str">
        <f t="shared" si="17"/>
        <v>134</v>
      </c>
    </row>
    <row r="1072" spans="1:17" x14ac:dyDescent="0.25">
      <c r="A1072">
        <v>1071</v>
      </c>
      <c r="F1072">
        <v>98.775673000000012</v>
      </c>
      <c r="G1072" s="4">
        <v>3</v>
      </c>
      <c r="H1072">
        <v>91.691290000000009</v>
      </c>
      <c r="I1072" s="3">
        <v>4</v>
      </c>
      <c r="P1072">
        <v>2</v>
      </c>
      <c r="Q1072" t="str">
        <f t="shared" si="17"/>
        <v>34</v>
      </c>
    </row>
    <row r="1073" spans="1:17" x14ac:dyDescent="0.25">
      <c r="A1073">
        <v>1072</v>
      </c>
      <c r="F1073">
        <v>98.778145000000009</v>
      </c>
      <c r="G1073" s="4">
        <v>3</v>
      </c>
      <c r="H1073">
        <v>91.715311000000014</v>
      </c>
      <c r="I1073" s="3">
        <v>4</v>
      </c>
      <c r="P1073">
        <v>2</v>
      </c>
      <c r="Q1073" t="str">
        <f t="shared" si="17"/>
        <v>34</v>
      </c>
    </row>
    <row r="1074" spans="1:17" x14ac:dyDescent="0.25">
      <c r="A1074">
        <v>1073</v>
      </c>
      <c r="F1074">
        <v>98.875569000000013</v>
      </c>
      <c r="G1074" s="4">
        <v>3</v>
      </c>
      <c r="P1074">
        <v>1</v>
      </c>
      <c r="Q1074" t="str">
        <f t="shared" si="17"/>
        <v>3</v>
      </c>
    </row>
    <row r="1075" spans="1:17" x14ac:dyDescent="0.25">
      <c r="A1075">
        <v>1074</v>
      </c>
      <c r="F1075">
        <v>98.904127000000003</v>
      </c>
      <c r="G1075" s="4">
        <v>3</v>
      </c>
      <c r="P1075">
        <v>1</v>
      </c>
      <c r="Q1075" t="str">
        <f t="shared" si="17"/>
        <v>3</v>
      </c>
    </row>
    <row r="1076" spans="1:17" x14ac:dyDescent="0.25">
      <c r="A1076">
        <v>1075</v>
      </c>
      <c r="F1076">
        <v>98.832682000000005</v>
      </c>
      <c r="G1076" s="4">
        <v>3</v>
      </c>
      <c r="P1076">
        <v>1</v>
      </c>
      <c r="Q1076" t="str">
        <f t="shared" si="17"/>
        <v>3</v>
      </c>
    </row>
    <row r="1077" spans="1:17" x14ac:dyDescent="0.25">
      <c r="A1077">
        <v>1076</v>
      </c>
      <c r="F1077">
        <v>98.853300000000004</v>
      </c>
      <c r="G1077" s="4">
        <v>3</v>
      </c>
      <c r="P1077">
        <v>1</v>
      </c>
      <c r="Q1077" t="str">
        <f t="shared" si="17"/>
        <v>3</v>
      </c>
    </row>
    <row r="1078" spans="1:17" x14ac:dyDescent="0.25">
      <c r="A1078">
        <v>1077</v>
      </c>
      <c r="F1078">
        <v>98.816290000000009</v>
      </c>
      <c r="G1078" s="4">
        <v>3</v>
      </c>
      <c r="P1078">
        <v>1</v>
      </c>
      <c r="Q1078" t="str">
        <f t="shared" si="17"/>
        <v>3</v>
      </c>
    </row>
    <row r="1079" spans="1:17" x14ac:dyDescent="0.25">
      <c r="A1079">
        <v>1078</v>
      </c>
      <c r="D1079">
        <v>118.366961</v>
      </c>
      <c r="E1079" s="5">
        <v>2</v>
      </c>
      <c r="P1079">
        <v>1</v>
      </c>
      <c r="Q1079" t="str">
        <f t="shared" si="17"/>
        <v>2</v>
      </c>
    </row>
    <row r="1080" spans="1:17" x14ac:dyDescent="0.25">
      <c r="A1080">
        <v>1079</v>
      </c>
      <c r="D1080">
        <v>118.44356000000002</v>
      </c>
      <c r="E1080" s="5">
        <v>2</v>
      </c>
      <c r="P1080">
        <v>1</v>
      </c>
      <c r="Q1080" t="str">
        <f t="shared" si="17"/>
        <v>2</v>
      </c>
    </row>
    <row r="1081" spans="1:17" x14ac:dyDescent="0.25">
      <c r="A1081">
        <v>1080</v>
      </c>
      <c r="D1081">
        <v>118.426962</v>
      </c>
      <c r="E1081" s="5">
        <v>2</v>
      </c>
      <c r="P1081">
        <v>1</v>
      </c>
      <c r="Q1081" t="str">
        <f t="shared" si="17"/>
        <v>2</v>
      </c>
    </row>
    <row r="1082" spans="1:17" x14ac:dyDescent="0.25">
      <c r="A1082">
        <v>1081</v>
      </c>
      <c r="D1082">
        <v>118.42856</v>
      </c>
      <c r="E1082" s="5">
        <v>2</v>
      </c>
      <c r="P1082">
        <v>1</v>
      </c>
      <c r="Q1082" t="str">
        <f t="shared" si="17"/>
        <v>2</v>
      </c>
    </row>
    <row r="1083" spans="1:17" x14ac:dyDescent="0.25">
      <c r="A1083">
        <v>1082</v>
      </c>
      <c r="D1083">
        <v>118.408095</v>
      </c>
      <c r="E1083" s="5">
        <v>2</v>
      </c>
      <c r="P1083">
        <v>1</v>
      </c>
      <c r="Q1083" t="str">
        <f t="shared" si="17"/>
        <v>2</v>
      </c>
    </row>
    <row r="1084" spans="1:17" x14ac:dyDescent="0.25">
      <c r="A1084">
        <v>1083</v>
      </c>
      <c r="D1084">
        <v>118.433558</v>
      </c>
      <c r="E1084" s="5">
        <v>2</v>
      </c>
      <c r="P1084">
        <v>1</v>
      </c>
      <c r="Q1084" t="str">
        <f t="shared" si="17"/>
        <v>2</v>
      </c>
    </row>
    <row r="1085" spans="1:17" x14ac:dyDescent="0.25">
      <c r="A1085">
        <v>1084</v>
      </c>
      <c r="B1085">
        <v>125.26866000000001</v>
      </c>
      <c r="C1085" s="2">
        <v>1</v>
      </c>
      <c r="D1085">
        <v>118.48273300000001</v>
      </c>
      <c r="E1085" s="5">
        <v>2</v>
      </c>
      <c r="P1085">
        <v>2</v>
      </c>
      <c r="Q1085" t="str">
        <f t="shared" si="17"/>
        <v>12</v>
      </c>
    </row>
    <row r="1086" spans="1:17" x14ac:dyDescent="0.25">
      <c r="A1086">
        <v>1085</v>
      </c>
      <c r="B1086">
        <v>125.28294200000002</v>
      </c>
      <c r="C1086" s="2">
        <v>1</v>
      </c>
      <c r="D1086">
        <v>118.366961</v>
      </c>
      <c r="E1086" s="5">
        <v>2</v>
      </c>
      <c r="P1086">
        <v>2</v>
      </c>
      <c r="Q1086" t="str">
        <f t="shared" si="17"/>
        <v>12</v>
      </c>
    </row>
    <row r="1087" spans="1:17" x14ac:dyDescent="0.25">
      <c r="A1087">
        <v>1086</v>
      </c>
      <c r="B1087">
        <v>125.26521100000001</v>
      </c>
      <c r="C1087" s="2">
        <v>1</v>
      </c>
      <c r="P1087">
        <v>1</v>
      </c>
      <c r="Q1087" t="str">
        <f t="shared" si="17"/>
        <v>1</v>
      </c>
    </row>
    <row r="1088" spans="1:17" x14ac:dyDescent="0.25">
      <c r="A1088">
        <v>1087</v>
      </c>
      <c r="B1088">
        <v>125.25680400000002</v>
      </c>
      <c r="C1088" s="2">
        <v>1</v>
      </c>
      <c r="P1088">
        <v>1</v>
      </c>
      <c r="Q1088" t="str">
        <f t="shared" si="17"/>
        <v>1</v>
      </c>
    </row>
    <row r="1089" spans="1:17" x14ac:dyDescent="0.25">
      <c r="A1089">
        <v>1088</v>
      </c>
      <c r="B1089">
        <v>125.28660000000001</v>
      </c>
      <c r="C1089" s="2">
        <v>1</v>
      </c>
      <c r="P1089">
        <v>1</v>
      </c>
      <c r="Q1089" t="str">
        <f t="shared" si="17"/>
        <v>1</v>
      </c>
    </row>
    <row r="1090" spans="1:17" x14ac:dyDescent="0.25">
      <c r="A1090">
        <v>1089</v>
      </c>
      <c r="B1090">
        <v>125.32897000000001</v>
      </c>
      <c r="C1090" s="2">
        <v>1</v>
      </c>
      <c r="P1090">
        <v>1</v>
      </c>
      <c r="Q1090" t="str">
        <f t="shared" ref="Q1090:Q1153" si="18">CONCATENATE(C1090,E1090,G1090,I1090)</f>
        <v>1</v>
      </c>
    </row>
    <row r="1091" spans="1:17" x14ac:dyDescent="0.25">
      <c r="A1091">
        <v>1090</v>
      </c>
      <c r="B1091">
        <v>125.26866000000001</v>
      </c>
      <c r="C1091" s="2">
        <v>1</v>
      </c>
      <c r="F1091">
        <v>124.83278900000002</v>
      </c>
      <c r="G1091" s="4">
        <v>3</v>
      </c>
      <c r="H1091">
        <v>123.47397400000001</v>
      </c>
      <c r="I1091" s="3">
        <v>4</v>
      </c>
      <c r="P1091">
        <v>3</v>
      </c>
      <c r="Q1091" t="str">
        <f t="shared" si="18"/>
        <v>134</v>
      </c>
    </row>
    <row r="1092" spans="1:17" x14ac:dyDescent="0.25">
      <c r="A1092">
        <v>1091</v>
      </c>
      <c r="F1092">
        <v>124.81458900000001</v>
      </c>
      <c r="G1092" s="4">
        <v>3</v>
      </c>
      <c r="H1092">
        <v>123.58422700000001</v>
      </c>
      <c r="I1092" s="3">
        <v>4</v>
      </c>
      <c r="P1092">
        <v>2</v>
      </c>
      <c r="Q1092" t="str">
        <f t="shared" si="18"/>
        <v>34</v>
      </c>
    </row>
    <row r="1093" spans="1:17" x14ac:dyDescent="0.25">
      <c r="A1093">
        <v>1092</v>
      </c>
      <c r="F1093">
        <v>124.83561900000001</v>
      </c>
      <c r="G1093" s="4">
        <v>3</v>
      </c>
      <c r="H1093">
        <v>123.58912500000001</v>
      </c>
      <c r="I1093" s="3">
        <v>4</v>
      </c>
      <c r="P1093">
        <v>2</v>
      </c>
      <c r="Q1093" t="str">
        <f t="shared" si="18"/>
        <v>34</v>
      </c>
    </row>
    <row r="1094" spans="1:17" x14ac:dyDescent="0.25">
      <c r="A1094">
        <v>1093</v>
      </c>
      <c r="F1094">
        <v>124.79319600000001</v>
      </c>
      <c r="G1094" s="4">
        <v>3</v>
      </c>
      <c r="H1094">
        <v>123.57258100000001</v>
      </c>
      <c r="I1094" s="3">
        <v>4</v>
      </c>
      <c r="P1094">
        <v>2</v>
      </c>
      <c r="Q1094" t="str">
        <f t="shared" si="18"/>
        <v>34</v>
      </c>
    </row>
    <row r="1095" spans="1:17" x14ac:dyDescent="0.25">
      <c r="A1095">
        <v>1094</v>
      </c>
      <c r="F1095">
        <v>124.82815000000001</v>
      </c>
      <c r="G1095" s="4">
        <v>3</v>
      </c>
      <c r="H1095">
        <v>123.57371300000001</v>
      </c>
      <c r="I1095" s="3">
        <v>4</v>
      </c>
      <c r="P1095">
        <v>2</v>
      </c>
      <c r="Q1095" t="str">
        <f t="shared" si="18"/>
        <v>34</v>
      </c>
    </row>
    <row r="1096" spans="1:17" x14ac:dyDescent="0.25">
      <c r="A1096">
        <v>1095</v>
      </c>
      <c r="F1096">
        <v>124.82572800000001</v>
      </c>
      <c r="G1096" s="4">
        <v>3</v>
      </c>
      <c r="H1096">
        <v>123.54659900000001</v>
      </c>
      <c r="I1096" s="3">
        <v>4</v>
      </c>
      <c r="P1096">
        <v>2</v>
      </c>
      <c r="Q1096" t="str">
        <f t="shared" si="18"/>
        <v>34</v>
      </c>
    </row>
    <row r="1097" spans="1:17" x14ac:dyDescent="0.25">
      <c r="A1097">
        <v>1096</v>
      </c>
      <c r="F1097">
        <v>124.84830300000002</v>
      </c>
      <c r="G1097" s="4">
        <v>3</v>
      </c>
      <c r="H1097">
        <v>123.643507</v>
      </c>
      <c r="I1097" s="3">
        <v>4</v>
      </c>
      <c r="P1097">
        <v>2</v>
      </c>
      <c r="Q1097" t="str">
        <f t="shared" si="18"/>
        <v>34</v>
      </c>
    </row>
    <row r="1098" spans="1:17" x14ac:dyDescent="0.25">
      <c r="A1098">
        <v>1097</v>
      </c>
      <c r="F1098">
        <v>124.82675400000001</v>
      </c>
      <c r="G1098" s="4">
        <v>3</v>
      </c>
      <c r="H1098">
        <v>123.47397400000001</v>
      </c>
      <c r="I1098" s="3">
        <v>4</v>
      </c>
      <c r="P1098">
        <v>2</v>
      </c>
      <c r="Q1098" t="str">
        <f t="shared" si="18"/>
        <v>34</v>
      </c>
    </row>
    <row r="1099" spans="1:17" x14ac:dyDescent="0.25">
      <c r="A1099">
        <v>1098</v>
      </c>
      <c r="F1099">
        <v>124.83278900000002</v>
      </c>
      <c r="G1099" s="4">
        <v>3</v>
      </c>
      <c r="P1099">
        <v>1</v>
      </c>
      <c r="Q1099" t="str">
        <f t="shared" si="18"/>
        <v>3</v>
      </c>
    </row>
    <row r="1100" spans="1:17" x14ac:dyDescent="0.25">
      <c r="A1100">
        <v>1099</v>
      </c>
      <c r="P1100">
        <v>0</v>
      </c>
      <c r="Q1100" t="str">
        <f t="shared" si="18"/>
        <v/>
      </c>
    </row>
    <row r="1101" spans="1:17" x14ac:dyDescent="0.25">
      <c r="A1101">
        <v>1100</v>
      </c>
      <c r="P1101">
        <v>0</v>
      </c>
      <c r="Q1101" t="str">
        <f t="shared" si="18"/>
        <v/>
      </c>
    </row>
    <row r="1102" spans="1:17" x14ac:dyDescent="0.25">
      <c r="A1102">
        <v>1101</v>
      </c>
      <c r="P1102">
        <v>0</v>
      </c>
      <c r="Q1102" t="str">
        <f t="shared" si="18"/>
        <v/>
      </c>
    </row>
    <row r="1103" spans="1:17" x14ac:dyDescent="0.25">
      <c r="A1103">
        <v>1102</v>
      </c>
      <c r="D1103">
        <v>152.57064199999999</v>
      </c>
      <c r="E1103" s="5">
        <v>2</v>
      </c>
      <c r="P1103">
        <v>1</v>
      </c>
      <c r="Q1103" t="str">
        <f t="shared" si="18"/>
        <v>2</v>
      </c>
    </row>
    <row r="1104" spans="1:17" x14ac:dyDescent="0.25">
      <c r="A1104">
        <v>1103</v>
      </c>
      <c r="D1104">
        <v>152.553248</v>
      </c>
      <c r="E1104" s="5">
        <v>2</v>
      </c>
      <c r="P1104">
        <v>1</v>
      </c>
      <c r="Q1104" t="str">
        <f t="shared" si="18"/>
        <v>2</v>
      </c>
    </row>
    <row r="1105" spans="1:17" x14ac:dyDescent="0.25">
      <c r="A1105">
        <v>1104</v>
      </c>
      <c r="D1105">
        <v>152.55350200000001</v>
      </c>
      <c r="E1105" s="5">
        <v>2</v>
      </c>
      <c r="P1105">
        <v>1</v>
      </c>
      <c r="Q1105" t="str">
        <f t="shared" si="18"/>
        <v>2</v>
      </c>
    </row>
    <row r="1106" spans="1:17" x14ac:dyDescent="0.25">
      <c r="A1106">
        <v>1105</v>
      </c>
      <c r="D1106">
        <v>152.55646100000001</v>
      </c>
      <c r="E1106" s="5">
        <v>2</v>
      </c>
      <c r="P1106">
        <v>1</v>
      </c>
      <c r="Q1106" t="str">
        <f t="shared" si="18"/>
        <v>2</v>
      </c>
    </row>
    <row r="1107" spans="1:17" x14ac:dyDescent="0.25">
      <c r="A1107">
        <v>1106</v>
      </c>
      <c r="B1107">
        <v>156.63076599999999</v>
      </c>
      <c r="C1107" s="2">
        <v>1</v>
      </c>
      <c r="D1107">
        <v>152.57064199999999</v>
      </c>
      <c r="E1107" s="5">
        <v>2</v>
      </c>
      <c r="P1107">
        <v>2</v>
      </c>
      <c r="Q1107" t="str">
        <f t="shared" si="18"/>
        <v>12</v>
      </c>
    </row>
    <row r="1108" spans="1:17" x14ac:dyDescent="0.25">
      <c r="A1108">
        <v>1107</v>
      </c>
      <c r="B1108">
        <v>156.63076599999999</v>
      </c>
      <c r="C1108" s="2">
        <v>1</v>
      </c>
      <c r="D1108">
        <v>152.57064199999999</v>
      </c>
      <c r="E1108" s="5">
        <v>2</v>
      </c>
      <c r="P1108">
        <v>2</v>
      </c>
      <c r="Q1108" t="str">
        <f t="shared" si="18"/>
        <v>12</v>
      </c>
    </row>
    <row r="1109" spans="1:17" x14ac:dyDescent="0.25">
      <c r="A1109">
        <v>1108</v>
      </c>
      <c r="B1109">
        <v>156.63076599999999</v>
      </c>
      <c r="C1109" s="2">
        <v>1</v>
      </c>
      <c r="P1109">
        <v>1</v>
      </c>
      <c r="Q1109" t="str">
        <f t="shared" si="18"/>
        <v>1</v>
      </c>
    </row>
    <row r="1110" spans="1:17" x14ac:dyDescent="0.25">
      <c r="A1110">
        <v>1109</v>
      </c>
      <c r="B1110">
        <v>156.63076599999999</v>
      </c>
      <c r="C1110" s="2">
        <v>1</v>
      </c>
      <c r="P1110">
        <v>1</v>
      </c>
      <c r="Q1110" t="str">
        <f t="shared" si="18"/>
        <v>1</v>
      </c>
    </row>
    <row r="1111" spans="1:17" x14ac:dyDescent="0.25">
      <c r="A1111">
        <v>1110</v>
      </c>
      <c r="B1111">
        <v>156.63076599999999</v>
      </c>
      <c r="C1111" s="2">
        <v>1</v>
      </c>
      <c r="P1111">
        <v>1</v>
      </c>
      <c r="Q1111" t="str">
        <f t="shared" si="18"/>
        <v>1</v>
      </c>
    </row>
    <row r="1112" spans="1:17" x14ac:dyDescent="0.25">
      <c r="A1112">
        <v>1111</v>
      </c>
      <c r="B1112">
        <v>156.63076599999999</v>
      </c>
      <c r="C1112" s="2">
        <v>1</v>
      </c>
      <c r="H1112">
        <v>156.05807900000002</v>
      </c>
      <c r="I1112" s="3">
        <v>4</v>
      </c>
      <c r="P1112">
        <v>2</v>
      </c>
      <c r="Q1112" t="str">
        <f t="shared" si="18"/>
        <v>14</v>
      </c>
    </row>
    <row r="1113" spans="1:17" x14ac:dyDescent="0.25">
      <c r="A1113">
        <v>1112</v>
      </c>
      <c r="F1113">
        <v>156.70503600000001</v>
      </c>
      <c r="G1113" s="4">
        <v>3</v>
      </c>
      <c r="H1113">
        <v>156.160405</v>
      </c>
      <c r="I1113" s="3">
        <v>4</v>
      </c>
      <c r="P1113">
        <v>2</v>
      </c>
      <c r="Q1113" t="str">
        <f t="shared" si="18"/>
        <v>34</v>
      </c>
    </row>
    <row r="1114" spans="1:17" x14ac:dyDescent="0.25">
      <c r="A1114">
        <v>1113</v>
      </c>
      <c r="F1114">
        <v>156.75171</v>
      </c>
      <c r="G1114" s="4">
        <v>3</v>
      </c>
      <c r="H1114">
        <v>156.09495900000002</v>
      </c>
      <c r="I1114" s="3">
        <v>4</v>
      </c>
      <c r="P1114">
        <v>2</v>
      </c>
      <c r="Q1114" t="str">
        <f t="shared" si="18"/>
        <v>34</v>
      </c>
    </row>
    <row r="1115" spans="1:17" x14ac:dyDescent="0.25">
      <c r="A1115">
        <v>1114</v>
      </c>
      <c r="F1115">
        <v>156.750281</v>
      </c>
      <c r="G1115" s="4">
        <v>3</v>
      </c>
      <c r="H1115">
        <v>156.02619799999999</v>
      </c>
      <c r="I1115" s="3">
        <v>4</v>
      </c>
      <c r="P1115">
        <v>2</v>
      </c>
      <c r="Q1115" t="str">
        <f t="shared" si="18"/>
        <v>34</v>
      </c>
    </row>
    <row r="1116" spans="1:17" x14ac:dyDescent="0.25">
      <c r="A1116">
        <v>1115</v>
      </c>
      <c r="F1116">
        <v>156.76012600000001</v>
      </c>
      <c r="G1116" s="4">
        <v>3</v>
      </c>
      <c r="H1116">
        <v>156.01793499999999</v>
      </c>
      <c r="I1116" s="3">
        <v>4</v>
      </c>
      <c r="P1116">
        <v>2</v>
      </c>
      <c r="Q1116" t="str">
        <f t="shared" si="18"/>
        <v>34</v>
      </c>
    </row>
    <row r="1117" spans="1:17" x14ac:dyDescent="0.25">
      <c r="A1117">
        <v>1116</v>
      </c>
      <c r="F1117">
        <v>156.71411599999999</v>
      </c>
      <c r="G1117" s="4">
        <v>3</v>
      </c>
      <c r="H1117">
        <v>156.010232</v>
      </c>
      <c r="I1117" s="3">
        <v>4</v>
      </c>
      <c r="P1117">
        <v>2</v>
      </c>
      <c r="Q1117" t="str">
        <f t="shared" si="18"/>
        <v>34</v>
      </c>
    </row>
    <row r="1118" spans="1:17" x14ac:dyDescent="0.25">
      <c r="A1118">
        <v>1117</v>
      </c>
      <c r="F1118">
        <v>156.63617299999999</v>
      </c>
      <c r="G1118" s="4">
        <v>3</v>
      </c>
      <c r="H1118">
        <v>155.93591000000001</v>
      </c>
      <c r="I1118" s="3">
        <v>4</v>
      </c>
      <c r="P1118">
        <v>2</v>
      </c>
      <c r="Q1118" t="str">
        <f t="shared" si="18"/>
        <v>34</v>
      </c>
    </row>
    <row r="1119" spans="1:17" x14ac:dyDescent="0.25">
      <c r="A1119">
        <v>1118</v>
      </c>
      <c r="F1119">
        <v>156.70503600000001</v>
      </c>
      <c r="G1119" s="4">
        <v>3</v>
      </c>
      <c r="H1119">
        <v>155.92790200000002</v>
      </c>
      <c r="I1119" s="3">
        <v>4</v>
      </c>
      <c r="P1119">
        <v>2</v>
      </c>
      <c r="Q1119" t="str">
        <f t="shared" si="18"/>
        <v>34</v>
      </c>
    </row>
    <row r="1120" spans="1:17" x14ac:dyDescent="0.25">
      <c r="A1120">
        <v>1119</v>
      </c>
      <c r="F1120">
        <v>156.70503600000001</v>
      </c>
      <c r="G1120" s="4">
        <v>3</v>
      </c>
      <c r="H1120">
        <v>156.05807900000002</v>
      </c>
      <c r="I1120" s="3">
        <v>4</v>
      </c>
      <c r="P1120">
        <v>2</v>
      </c>
      <c r="Q1120" t="str">
        <f t="shared" si="18"/>
        <v>34</v>
      </c>
    </row>
    <row r="1121" spans="1:17" x14ac:dyDescent="0.25">
      <c r="A1121">
        <v>1120</v>
      </c>
      <c r="P1121">
        <v>0</v>
      </c>
      <c r="Q1121" t="str">
        <f t="shared" si="18"/>
        <v/>
      </c>
    </row>
    <row r="1122" spans="1:17" x14ac:dyDescent="0.25">
      <c r="A1122">
        <v>1121</v>
      </c>
      <c r="P1122">
        <v>0</v>
      </c>
      <c r="Q1122" t="str">
        <f t="shared" si="18"/>
        <v/>
      </c>
    </row>
    <row r="1123" spans="1:17" x14ac:dyDescent="0.25">
      <c r="A1123">
        <v>1122</v>
      </c>
      <c r="P1123">
        <v>0</v>
      </c>
      <c r="Q1123" t="str">
        <f t="shared" si="18"/>
        <v/>
      </c>
    </row>
    <row r="1124" spans="1:17" x14ac:dyDescent="0.25">
      <c r="A1124">
        <v>1123</v>
      </c>
      <c r="P1124">
        <v>0</v>
      </c>
      <c r="Q1124" t="str">
        <f t="shared" si="18"/>
        <v/>
      </c>
    </row>
    <row r="1125" spans="1:17" x14ac:dyDescent="0.25">
      <c r="A1125">
        <v>1124</v>
      </c>
      <c r="D1125">
        <v>178.20239600000002</v>
      </c>
      <c r="E1125" s="5">
        <v>2</v>
      </c>
      <c r="P1125">
        <v>1</v>
      </c>
      <c r="Q1125" t="str">
        <f t="shared" si="18"/>
        <v>2</v>
      </c>
    </row>
    <row r="1126" spans="1:17" x14ac:dyDescent="0.25">
      <c r="A1126">
        <v>1125</v>
      </c>
      <c r="D1126">
        <v>178.30860100000001</v>
      </c>
      <c r="E1126" s="5">
        <v>2</v>
      </c>
      <c r="P1126">
        <v>1</v>
      </c>
      <c r="Q1126" t="str">
        <f t="shared" si="18"/>
        <v>2</v>
      </c>
    </row>
    <row r="1127" spans="1:17" x14ac:dyDescent="0.25">
      <c r="A1127">
        <v>1126</v>
      </c>
      <c r="D1127">
        <v>178.301255</v>
      </c>
      <c r="E1127" s="5">
        <v>2</v>
      </c>
      <c r="P1127">
        <v>1</v>
      </c>
      <c r="Q1127" t="str">
        <f t="shared" si="18"/>
        <v>2</v>
      </c>
    </row>
    <row r="1128" spans="1:17" x14ac:dyDescent="0.25">
      <c r="A1128">
        <v>1127</v>
      </c>
      <c r="D1128">
        <v>178.220607</v>
      </c>
      <c r="E1128" s="5">
        <v>2</v>
      </c>
      <c r="P1128">
        <v>1</v>
      </c>
      <c r="Q1128" t="str">
        <f t="shared" si="18"/>
        <v>2</v>
      </c>
    </row>
    <row r="1129" spans="1:17" x14ac:dyDescent="0.25">
      <c r="A1129">
        <v>1128</v>
      </c>
      <c r="B1129">
        <v>183.49956</v>
      </c>
      <c r="C1129" s="2">
        <v>1</v>
      </c>
      <c r="D1129">
        <v>178.25274200000001</v>
      </c>
      <c r="E1129" s="5">
        <v>2</v>
      </c>
      <c r="P1129">
        <v>2</v>
      </c>
      <c r="Q1129" t="str">
        <f t="shared" si="18"/>
        <v>12</v>
      </c>
    </row>
    <row r="1130" spans="1:17" x14ac:dyDescent="0.25">
      <c r="A1130">
        <v>1129</v>
      </c>
      <c r="B1130">
        <v>183.49956</v>
      </c>
      <c r="C1130" s="2">
        <v>1</v>
      </c>
      <c r="D1130">
        <v>178.270343</v>
      </c>
      <c r="E1130" s="5">
        <v>2</v>
      </c>
      <c r="P1130">
        <v>2</v>
      </c>
      <c r="Q1130" t="str">
        <f t="shared" si="18"/>
        <v>12</v>
      </c>
    </row>
    <row r="1131" spans="1:17" x14ac:dyDescent="0.25">
      <c r="A1131">
        <v>1130</v>
      </c>
      <c r="B1131">
        <v>183.49956</v>
      </c>
      <c r="C1131" s="2">
        <v>1</v>
      </c>
      <c r="D1131">
        <v>178.291</v>
      </c>
      <c r="E1131" s="5">
        <v>2</v>
      </c>
      <c r="P1131">
        <v>2</v>
      </c>
      <c r="Q1131" t="str">
        <f t="shared" si="18"/>
        <v>12</v>
      </c>
    </row>
    <row r="1132" spans="1:17" x14ac:dyDescent="0.25">
      <c r="A1132">
        <v>1131</v>
      </c>
      <c r="B1132">
        <v>183.49956</v>
      </c>
      <c r="C1132" s="2">
        <v>1</v>
      </c>
      <c r="D1132">
        <v>178.20239600000002</v>
      </c>
      <c r="E1132" s="5">
        <v>2</v>
      </c>
      <c r="P1132">
        <v>2</v>
      </c>
      <c r="Q1132" t="str">
        <f t="shared" si="18"/>
        <v>12</v>
      </c>
    </row>
    <row r="1133" spans="1:17" x14ac:dyDescent="0.25">
      <c r="A1133">
        <v>1132</v>
      </c>
      <c r="B1133">
        <v>183.49956</v>
      </c>
      <c r="C1133" s="2">
        <v>1</v>
      </c>
      <c r="P1133">
        <v>1</v>
      </c>
      <c r="Q1133" t="str">
        <f t="shared" si="18"/>
        <v>1</v>
      </c>
    </row>
    <row r="1134" spans="1:17" x14ac:dyDescent="0.25">
      <c r="A1134">
        <v>1133</v>
      </c>
      <c r="B1134">
        <v>183.49956</v>
      </c>
      <c r="C1134" s="2">
        <v>1</v>
      </c>
      <c r="P1134">
        <v>1</v>
      </c>
      <c r="Q1134" t="str">
        <f t="shared" si="18"/>
        <v>1</v>
      </c>
    </row>
    <row r="1135" spans="1:17" x14ac:dyDescent="0.25">
      <c r="A1135">
        <v>1134</v>
      </c>
      <c r="B1135">
        <v>183.49956</v>
      </c>
      <c r="C1135" s="2">
        <v>1</v>
      </c>
      <c r="P1135">
        <v>1</v>
      </c>
      <c r="Q1135" t="str">
        <f t="shared" si="18"/>
        <v>1</v>
      </c>
    </row>
    <row r="1136" spans="1:17" x14ac:dyDescent="0.25">
      <c r="A1136">
        <v>1135</v>
      </c>
      <c r="F1136">
        <v>185.184821</v>
      </c>
      <c r="G1136" s="4">
        <v>3</v>
      </c>
      <c r="H1136">
        <v>184.53623099999999</v>
      </c>
      <c r="I1136" s="3">
        <v>4</v>
      </c>
      <c r="P1136">
        <v>2</v>
      </c>
      <c r="Q1136" t="str">
        <f t="shared" si="18"/>
        <v>34</v>
      </c>
    </row>
    <row r="1137" spans="1:17" x14ac:dyDescent="0.25">
      <c r="A1137">
        <v>1136</v>
      </c>
      <c r="F1137">
        <v>185.22914800000001</v>
      </c>
      <c r="G1137" s="4">
        <v>3</v>
      </c>
      <c r="H1137">
        <v>184.608462</v>
      </c>
      <c r="I1137" s="3">
        <v>4</v>
      </c>
      <c r="P1137">
        <v>2</v>
      </c>
      <c r="Q1137" t="str">
        <f t="shared" si="18"/>
        <v>34</v>
      </c>
    </row>
    <row r="1138" spans="1:17" x14ac:dyDescent="0.25">
      <c r="A1138">
        <v>1137</v>
      </c>
      <c r="F1138">
        <v>185.16472200000001</v>
      </c>
      <c r="G1138" s="4">
        <v>3</v>
      </c>
      <c r="H1138">
        <v>184.54939200000001</v>
      </c>
      <c r="I1138" s="3">
        <v>4</v>
      </c>
      <c r="P1138">
        <v>2</v>
      </c>
      <c r="Q1138" t="str">
        <f t="shared" si="18"/>
        <v>34</v>
      </c>
    </row>
    <row r="1139" spans="1:17" x14ac:dyDescent="0.25">
      <c r="A1139">
        <v>1138</v>
      </c>
      <c r="F1139">
        <v>185.17538400000001</v>
      </c>
      <c r="G1139" s="4">
        <v>3</v>
      </c>
      <c r="H1139">
        <v>184.56530700000002</v>
      </c>
      <c r="I1139" s="3">
        <v>4</v>
      </c>
      <c r="P1139">
        <v>2</v>
      </c>
      <c r="Q1139" t="str">
        <f t="shared" si="18"/>
        <v>34</v>
      </c>
    </row>
    <row r="1140" spans="1:17" x14ac:dyDescent="0.25">
      <c r="A1140">
        <v>1139</v>
      </c>
      <c r="F1140">
        <v>185.21297799999999</v>
      </c>
      <c r="G1140" s="4">
        <v>3</v>
      </c>
      <c r="H1140">
        <v>184.53648699999999</v>
      </c>
      <c r="I1140" s="3">
        <v>4</v>
      </c>
      <c r="P1140">
        <v>2</v>
      </c>
      <c r="Q1140" t="str">
        <f t="shared" si="18"/>
        <v>34</v>
      </c>
    </row>
    <row r="1141" spans="1:17" x14ac:dyDescent="0.25">
      <c r="A1141">
        <v>1140</v>
      </c>
      <c r="F1141">
        <v>185.12544600000001</v>
      </c>
      <c r="G1141" s="4">
        <v>3</v>
      </c>
      <c r="H1141">
        <v>184.50001399999999</v>
      </c>
      <c r="I1141" s="3">
        <v>4</v>
      </c>
      <c r="P1141">
        <v>2</v>
      </c>
      <c r="Q1141" t="str">
        <f t="shared" si="18"/>
        <v>34</v>
      </c>
    </row>
    <row r="1142" spans="1:17" x14ac:dyDescent="0.25">
      <c r="A1142">
        <v>1141</v>
      </c>
      <c r="F1142">
        <v>185.098918</v>
      </c>
      <c r="G1142" s="4">
        <v>3</v>
      </c>
      <c r="H1142">
        <v>184.454463</v>
      </c>
      <c r="I1142" s="3">
        <v>4</v>
      </c>
      <c r="P1142">
        <v>2</v>
      </c>
      <c r="Q1142" t="str">
        <f t="shared" si="18"/>
        <v>34</v>
      </c>
    </row>
    <row r="1143" spans="1:17" x14ac:dyDescent="0.25">
      <c r="A1143">
        <v>1142</v>
      </c>
      <c r="F1143">
        <v>185.184821</v>
      </c>
      <c r="G1143" s="4">
        <v>3</v>
      </c>
      <c r="H1143">
        <v>184.53623099999999</v>
      </c>
      <c r="I1143" s="3">
        <v>4</v>
      </c>
      <c r="P1143">
        <v>2</v>
      </c>
      <c r="Q1143" t="str">
        <f t="shared" si="18"/>
        <v>34</v>
      </c>
    </row>
    <row r="1144" spans="1:17" x14ac:dyDescent="0.25">
      <c r="A1144">
        <v>1143</v>
      </c>
      <c r="P1144">
        <v>0</v>
      </c>
      <c r="Q1144" t="str">
        <f t="shared" si="18"/>
        <v/>
      </c>
    </row>
    <row r="1145" spans="1:17" x14ac:dyDescent="0.25">
      <c r="A1145">
        <v>1144</v>
      </c>
      <c r="D1145">
        <v>205.03671199999999</v>
      </c>
      <c r="E1145" s="5">
        <v>2</v>
      </c>
      <c r="P1145">
        <v>1</v>
      </c>
      <c r="Q1145" t="str">
        <f t="shared" si="18"/>
        <v>2</v>
      </c>
    </row>
    <row r="1146" spans="1:17" x14ac:dyDescent="0.25">
      <c r="A1146">
        <v>1145</v>
      </c>
      <c r="D1146">
        <v>205.07445799999999</v>
      </c>
      <c r="E1146" s="5">
        <v>2</v>
      </c>
      <c r="P1146">
        <v>1</v>
      </c>
      <c r="Q1146" t="str">
        <f t="shared" si="18"/>
        <v>2</v>
      </c>
    </row>
    <row r="1147" spans="1:17" x14ac:dyDescent="0.25">
      <c r="A1147">
        <v>1146</v>
      </c>
      <c r="D1147">
        <v>205.15321299999999</v>
      </c>
      <c r="E1147" s="5">
        <v>2</v>
      </c>
      <c r="P1147">
        <v>1</v>
      </c>
      <c r="Q1147" t="str">
        <f t="shared" si="18"/>
        <v>2</v>
      </c>
    </row>
    <row r="1148" spans="1:17" x14ac:dyDescent="0.25">
      <c r="A1148">
        <v>1147</v>
      </c>
      <c r="D1148">
        <v>205.10225199999999</v>
      </c>
      <c r="E1148" s="5">
        <v>2</v>
      </c>
      <c r="P1148">
        <v>1</v>
      </c>
      <c r="Q1148" t="str">
        <f t="shared" si="18"/>
        <v>2</v>
      </c>
    </row>
    <row r="1149" spans="1:17" x14ac:dyDescent="0.25">
      <c r="A1149">
        <v>1148</v>
      </c>
      <c r="D1149">
        <v>205.06971300000001</v>
      </c>
      <c r="E1149" s="5">
        <v>2</v>
      </c>
      <c r="P1149">
        <v>1</v>
      </c>
      <c r="Q1149" t="str">
        <f t="shared" si="18"/>
        <v>2</v>
      </c>
    </row>
    <row r="1150" spans="1:17" x14ac:dyDescent="0.25">
      <c r="A1150">
        <v>1149</v>
      </c>
      <c r="B1150">
        <v>211.86762899999999</v>
      </c>
      <c r="C1150" s="2">
        <v>1</v>
      </c>
      <c r="D1150">
        <v>205.12194399999998</v>
      </c>
      <c r="E1150" s="5">
        <v>2</v>
      </c>
      <c r="P1150">
        <v>2</v>
      </c>
      <c r="Q1150" t="str">
        <f t="shared" si="18"/>
        <v>12</v>
      </c>
    </row>
    <row r="1151" spans="1:17" x14ac:dyDescent="0.25">
      <c r="A1151">
        <v>1150</v>
      </c>
      <c r="B1151">
        <v>211.830928</v>
      </c>
      <c r="C1151" s="2">
        <v>1</v>
      </c>
      <c r="D1151">
        <v>205.040378</v>
      </c>
      <c r="E1151" s="5">
        <v>2</v>
      </c>
      <c r="P1151">
        <v>2</v>
      </c>
      <c r="Q1151" t="str">
        <f t="shared" si="18"/>
        <v>12</v>
      </c>
    </row>
    <row r="1152" spans="1:17" x14ac:dyDescent="0.25">
      <c r="A1152">
        <v>1151</v>
      </c>
      <c r="B1152">
        <v>211.85556700000001</v>
      </c>
      <c r="C1152" s="2">
        <v>1</v>
      </c>
      <c r="D1152">
        <v>205.03671199999999</v>
      </c>
      <c r="E1152" s="5">
        <v>2</v>
      </c>
      <c r="P1152">
        <v>2</v>
      </c>
      <c r="Q1152" t="str">
        <f t="shared" si="18"/>
        <v>12</v>
      </c>
    </row>
    <row r="1153" spans="1:17" x14ac:dyDescent="0.25">
      <c r="A1153">
        <v>1152</v>
      </c>
      <c r="B1153">
        <v>211.87835100000001</v>
      </c>
      <c r="C1153" s="2">
        <v>1</v>
      </c>
      <c r="P1153">
        <v>1</v>
      </c>
      <c r="Q1153" t="str">
        <f t="shared" si="18"/>
        <v>1</v>
      </c>
    </row>
    <row r="1154" spans="1:17" x14ac:dyDescent="0.25">
      <c r="A1154">
        <v>1153</v>
      </c>
      <c r="B1154">
        <v>211.86762899999999</v>
      </c>
      <c r="C1154" s="2">
        <v>1</v>
      </c>
      <c r="P1154">
        <v>1</v>
      </c>
      <c r="Q1154" t="str">
        <f t="shared" ref="Q1154:Q1217" si="19">CONCATENATE(C1154,E1154,G1154,I1154)</f>
        <v>1</v>
      </c>
    </row>
    <row r="1155" spans="1:17" x14ac:dyDescent="0.25">
      <c r="A1155">
        <v>1154</v>
      </c>
      <c r="B1155">
        <v>211.86762899999999</v>
      </c>
      <c r="C1155" s="2">
        <v>1</v>
      </c>
      <c r="P1155">
        <v>1</v>
      </c>
      <c r="Q1155" t="str">
        <f t="shared" si="19"/>
        <v>1</v>
      </c>
    </row>
    <row r="1156" spans="1:17" x14ac:dyDescent="0.25">
      <c r="A1156">
        <v>1155</v>
      </c>
      <c r="P1156">
        <v>0</v>
      </c>
      <c r="Q1156" t="str">
        <f t="shared" si="19"/>
        <v/>
      </c>
    </row>
    <row r="1157" spans="1:17" x14ac:dyDescent="0.25">
      <c r="A1157">
        <v>1156</v>
      </c>
      <c r="F1157">
        <v>212.803866</v>
      </c>
      <c r="G1157" s="4">
        <v>3</v>
      </c>
      <c r="H1157">
        <v>212.22865999999999</v>
      </c>
      <c r="I1157" s="3">
        <v>4</v>
      </c>
      <c r="P1157">
        <v>2</v>
      </c>
      <c r="Q1157" t="str">
        <f t="shared" si="19"/>
        <v>34</v>
      </c>
    </row>
    <row r="1158" spans="1:17" x14ac:dyDescent="0.25">
      <c r="A1158">
        <v>1157</v>
      </c>
      <c r="F1158">
        <v>212.81726800000001</v>
      </c>
      <c r="G1158" s="4">
        <v>3</v>
      </c>
      <c r="H1158">
        <v>212.22865999999999</v>
      </c>
      <c r="I1158" s="3">
        <v>4</v>
      </c>
      <c r="P1158">
        <v>2</v>
      </c>
      <c r="Q1158" t="str">
        <f t="shared" si="19"/>
        <v>34</v>
      </c>
    </row>
    <row r="1159" spans="1:17" x14ac:dyDescent="0.25">
      <c r="A1159">
        <v>1158</v>
      </c>
      <c r="F1159">
        <v>212.74479399999998</v>
      </c>
      <c r="G1159" s="4">
        <v>3</v>
      </c>
      <c r="H1159">
        <v>212.047887</v>
      </c>
      <c r="I1159" s="3">
        <v>4</v>
      </c>
      <c r="P1159">
        <v>2</v>
      </c>
      <c r="Q1159" t="str">
        <f t="shared" si="19"/>
        <v>34</v>
      </c>
    </row>
    <row r="1160" spans="1:17" x14ac:dyDescent="0.25">
      <c r="A1160">
        <v>1159</v>
      </c>
      <c r="F1160">
        <v>212.77103099999999</v>
      </c>
      <c r="G1160" s="4">
        <v>3</v>
      </c>
      <c r="H1160">
        <v>212.08417499999999</v>
      </c>
      <c r="I1160" s="3">
        <v>4</v>
      </c>
      <c r="P1160">
        <v>2</v>
      </c>
      <c r="Q1160" t="str">
        <f t="shared" si="19"/>
        <v>34</v>
      </c>
    </row>
    <row r="1161" spans="1:17" x14ac:dyDescent="0.25">
      <c r="A1161">
        <v>1160</v>
      </c>
      <c r="F1161">
        <v>212.63757699999999</v>
      </c>
      <c r="G1161" s="4">
        <v>3</v>
      </c>
      <c r="H1161">
        <v>212.117887</v>
      </c>
      <c r="I1161" s="3">
        <v>4</v>
      </c>
      <c r="P1161">
        <v>2</v>
      </c>
      <c r="Q1161" t="str">
        <f t="shared" si="19"/>
        <v>34</v>
      </c>
    </row>
    <row r="1162" spans="1:17" x14ac:dyDescent="0.25">
      <c r="A1162">
        <v>1161</v>
      </c>
      <c r="F1162">
        <v>212.625361</v>
      </c>
      <c r="G1162" s="4">
        <v>3</v>
      </c>
      <c r="H1162">
        <v>212.18185600000001</v>
      </c>
      <c r="I1162" s="3">
        <v>4</v>
      </c>
      <c r="P1162">
        <v>2</v>
      </c>
      <c r="Q1162" t="str">
        <f t="shared" si="19"/>
        <v>34</v>
      </c>
    </row>
    <row r="1163" spans="1:17" x14ac:dyDescent="0.25">
      <c r="A1163">
        <v>1162</v>
      </c>
      <c r="F1163">
        <v>212.803866</v>
      </c>
      <c r="G1163" s="4">
        <v>3</v>
      </c>
      <c r="H1163">
        <v>212.146546</v>
      </c>
      <c r="I1163" s="3">
        <v>4</v>
      </c>
      <c r="P1163">
        <v>2</v>
      </c>
      <c r="Q1163" t="str">
        <f t="shared" si="19"/>
        <v>34</v>
      </c>
    </row>
    <row r="1164" spans="1:17" x14ac:dyDescent="0.25">
      <c r="A1164">
        <v>1163</v>
      </c>
      <c r="F1164">
        <v>212.803866</v>
      </c>
      <c r="G1164" s="4">
        <v>3</v>
      </c>
      <c r="H1164">
        <v>212.22865999999999</v>
      </c>
      <c r="I1164" s="3">
        <v>4</v>
      </c>
      <c r="P1164">
        <v>2</v>
      </c>
      <c r="Q1164" t="str">
        <f t="shared" si="19"/>
        <v>34</v>
      </c>
    </row>
    <row r="1165" spans="1:17" x14ac:dyDescent="0.25">
      <c r="A1165">
        <v>1164</v>
      </c>
      <c r="P1165">
        <v>0</v>
      </c>
      <c r="Q1165" t="str">
        <f t="shared" si="19"/>
        <v/>
      </c>
    </row>
    <row r="1166" spans="1:17" x14ac:dyDescent="0.25">
      <c r="A1166">
        <v>1165</v>
      </c>
      <c r="P1166">
        <v>0</v>
      </c>
      <c r="Q1166" t="str">
        <f t="shared" si="19"/>
        <v/>
      </c>
    </row>
    <row r="1167" spans="1:17" x14ac:dyDescent="0.25">
      <c r="A1167">
        <v>1166</v>
      </c>
      <c r="D1167">
        <v>230.52051699999998</v>
      </c>
      <c r="E1167" s="5">
        <v>2</v>
      </c>
      <c r="P1167">
        <v>1</v>
      </c>
      <c r="Q1167" t="str">
        <f t="shared" si="19"/>
        <v>2</v>
      </c>
    </row>
    <row r="1168" spans="1:17" x14ac:dyDescent="0.25">
      <c r="A1168">
        <v>1167</v>
      </c>
      <c r="D1168">
        <v>230.57788600000001</v>
      </c>
      <c r="E1168" s="5">
        <v>2</v>
      </c>
      <c r="P1168">
        <v>1</v>
      </c>
      <c r="Q1168" t="str">
        <f t="shared" si="19"/>
        <v>2</v>
      </c>
    </row>
    <row r="1169" spans="1:17" x14ac:dyDescent="0.25">
      <c r="A1169">
        <v>1168</v>
      </c>
      <c r="D1169">
        <v>230.53912500000001</v>
      </c>
      <c r="E1169" s="5">
        <v>2</v>
      </c>
      <c r="P1169">
        <v>1</v>
      </c>
      <c r="Q1169" t="str">
        <f t="shared" si="19"/>
        <v>2</v>
      </c>
    </row>
    <row r="1170" spans="1:17" x14ac:dyDescent="0.25">
      <c r="A1170">
        <v>1169</v>
      </c>
      <c r="D1170">
        <v>230.52051699999998</v>
      </c>
      <c r="E1170" s="5">
        <v>2</v>
      </c>
      <c r="P1170">
        <v>1</v>
      </c>
      <c r="Q1170" t="str">
        <f t="shared" si="19"/>
        <v>2</v>
      </c>
    </row>
    <row r="1171" spans="1:17" x14ac:dyDescent="0.25">
      <c r="A1171">
        <v>1170</v>
      </c>
      <c r="D1171">
        <v>230.52051699999998</v>
      </c>
      <c r="E1171" s="5">
        <v>2</v>
      </c>
      <c r="P1171">
        <v>1</v>
      </c>
      <c r="Q1171" t="str">
        <f t="shared" si="19"/>
        <v>2</v>
      </c>
    </row>
    <row r="1172" spans="1:17" x14ac:dyDescent="0.25">
      <c r="A1172">
        <v>1171</v>
      </c>
      <c r="B1172">
        <v>237.61165</v>
      </c>
      <c r="C1172" s="2">
        <v>1</v>
      </c>
      <c r="D1172">
        <v>230.52819600000001</v>
      </c>
      <c r="E1172" s="5">
        <v>2</v>
      </c>
      <c r="P1172">
        <v>2</v>
      </c>
      <c r="Q1172" t="str">
        <f t="shared" si="19"/>
        <v>12</v>
      </c>
    </row>
    <row r="1173" spans="1:17" x14ac:dyDescent="0.25">
      <c r="A1173">
        <v>1172</v>
      </c>
      <c r="B1173">
        <v>237.58871199999999</v>
      </c>
      <c r="C1173" s="2">
        <v>1</v>
      </c>
      <c r="D1173">
        <v>230.65097900000001</v>
      </c>
      <c r="E1173" s="5">
        <v>2</v>
      </c>
      <c r="P1173">
        <v>2</v>
      </c>
      <c r="Q1173" t="str">
        <f t="shared" si="19"/>
        <v>12</v>
      </c>
    </row>
    <row r="1174" spans="1:17" x14ac:dyDescent="0.25">
      <c r="A1174">
        <v>1173</v>
      </c>
      <c r="B1174">
        <v>237.587423</v>
      </c>
      <c r="C1174" s="2">
        <v>1</v>
      </c>
      <c r="D1174">
        <v>230.52051699999998</v>
      </c>
      <c r="E1174" s="5">
        <v>2</v>
      </c>
      <c r="P1174">
        <v>2</v>
      </c>
      <c r="Q1174" t="str">
        <f t="shared" si="19"/>
        <v>12</v>
      </c>
    </row>
    <row r="1175" spans="1:17" x14ac:dyDescent="0.25">
      <c r="A1175">
        <v>1174</v>
      </c>
      <c r="B1175">
        <v>237.60463999999999</v>
      </c>
      <c r="C1175" s="2">
        <v>1</v>
      </c>
      <c r="P1175">
        <v>1</v>
      </c>
      <c r="Q1175" t="str">
        <f t="shared" si="19"/>
        <v>1</v>
      </c>
    </row>
    <row r="1176" spans="1:17" x14ac:dyDescent="0.25">
      <c r="A1176">
        <v>1175</v>
      </c>
      <c r="B1176">
        <v>237.65113400000001</v>
      </c>
      <c r="C1176" s="2">
        <v>1</v>
      </c>
      <c r="P1176">
        <v>1</v>
      </c>
      <c r="Q1176" t="str">
        <f t="shared" si="19"/>
        <v>1</v>
      </c>
    </row>
    <row r="1177" spans="1:17" x14ac:dyDescent="0.25">
      <c r="A1177">
        <v>1176</v>
      </c>
      <c r="B1177">
        <v>237.69237100000001</v>
      </c>
      <c r="C1177" s="2">
        <v>1</v>
      </c>
      <c r="P1177">
        <v>1</v>
      </c>
      <c r="Q1177" t="str">
        <f t="shared" si="19"/>
        <v>1</v>
      </c>
    </row>
    <row r="1178" spans="1:17" x14ac:dyDescent="0.25">
      <c r="A1178">
        <v>1177</v>
      </c>
      <c r="B1178">
        <v>237.58871199999999</v>
      </c>
      <c r="C1178" s="2">
        <v>1</v>
      </c>
      <c r="P1178">
        <v>1</v>
      </c>
      <c r="Q1178" t="str">
        <f t="shared" si="19"/>
        <v>1</v>
      </c>
    </row>
    <row r="1179" spans="1:17" x14ac:dyDescent="0.25">
      <c r="A1179">
        <v>1178</v>
      </c>
      <c r="B1179">
        <v>237.58871199999999</v>
      </c>
      <c r="C1179" s="2">
        <v>1</v>
      </c>
      <c r="P1179">
        <v>1</v>
      </c>
      <c r="Q1179" t="str">
        <f t="shared" si="19"/>
        <v>1</v>
      </c>
    </row>
    <row r="1180" spans="1:17" x14ac:dyDescent="0.25">
      <c r="A1180">
        <v>1179</v>
      </c>
      <c r="H1180">
        <v>237.814279</v>
      </c>
      <c r="I1180" s="3">
        <v>4</v>
      </c>
      <c r="P1180">
        <v>1</v>
      </c>
      <c r="Q1180" t="str">
        <f t="shared" si="19"/>
        <v>4</v>
      </c>
    </row>
    <row r="1181" spans="1:17" x14ac:dyDescent="0.25">
      <c r="A1181">
        <v>1180</v>
      </c>
      <c r="F1181">
        <v>239.51531</v>
      </c>
      <c r="G1181" s="4">
        <v>3</v>
      </c>
      <c r="H1181">
        <v>237.75984700000001</v>
      </c>
      <c r="I1181" s="3">
        <v>4</v>
      </c>
      <c r="P1181">
        <v>2</v>
      </c>
      <c r="Q1181" t="str">
        <f t="shared" si="19"/>
        <v>34</v>
      </c>
    </row>
    <row r="1182" spans="1:17" x14ac:dyDescent="0.25">
      <c r="A1182">
        <v>1181</v>
      </c>
      <c r="F1182">
        <v>239.57479599999999</v>
      </c>
      <c r="G1182" s="4">
        <v>3</v>
      </c>
      <c r="H1182">
        <v>237.81701200000001</v>
      </c>
      <c r="I1182" s="3">
        <v>4</v>
      </c>
      <c r="P1182">
        <v>2</v>
      </c>
      <c r="Q1182" t="str">
        <f t="shared" si="19"/>
        <v>34</v>
      </c>
    </row>
    <row r="1183" spans="1:17" x14ac:dyDescent="0.25">
      <c r="A1183">
        <v>1182</v>
      </c>
      <c r="F1183">
        <v>239.51670200000001</v>
      </c>
      <c r="G1183" s="4">
        <v>3</v>
      </c>
      <c r="H1183">
        <v>237.82881699999999</v>
      </c>
      <c r="I1183" s="3">
        <v>4</v>
      </c>
      <c r="P1183">
        <v>2</v>
      </c>
      <c r="Q1183" t="str">
        <f t="shared" si="19"/>
        <v>34</v>
      </c>
    </row>
    <row r="1184" spans="1:17" x14ac:dyDescent="0.25">
      <c r="A1184">
        <v>1183</v>
      </c>
      <c r="F1184">
        <v>239.50165100000001</v>
      </c>
      <c r="G1184" s="4">
        <v>3</v>
      </c>
      <c r="H1184">
        <v>237.809844</v>
      </c>
      <c r="I1184" s="3">
        <v>4</v>
      </c>
      <c r="P1184">
        <v>2</v>
      </c>
      <c r="Q1184" t="str">
        <f t="shared" si="19"/>
        <v>34</v>
      </c>
    </row>
    <row r="1185" spans="1:17" x14ac:dyDescent="0.25">
      <c r="A1185">
        <v>1184</v>
      </c>
      <c r="F1185">
        <v>239.50144299999999</v>
      </c>
      <c r="G1185" s="4">
        <v>3</v>
      </c>
      <c r="H1185">
        <v>237.782062</v>
      </c>
      <c r="I1185" s="3">
        <v>4</v>
      </c>
      <c r="P1185">
        <v>2</v>
      </c>
      <c r="Q1185" t="str">
        <f t="shared" si="19"/>
        <v>34</v>
      </c>
    </row>
    <row r="1186" spans="1:17" x14ac:dyDescent="0.25">
      <c r="A1186">
        <v>1185</v>
      </c>
      <c r="F1186">
        <v>239.58159799999999</v>
      </c>
      <c r="G1186" s="4">
        <v>3</v>
      </c>
      <c r="H1186">
        <v>237.731908</v>
      </c>
      <c r="I1186" s="3">
        <v>4</v>
      </c>
      <c r="P1186">
        <v>2</v>
      </c>
      <c r="Q1186" t="str">
        <f t="shared" si="19"/>
        <v>34</v>
      </c>
    </row>
    <row r="1187" spans="1:17" x14ac:dyDescent="0.25">
      <c r="A1187">
        <v>1186</v>
      </c>
      <c r="F1187">
        <v>239.47227000000001</v>
      </c>
      <c r="G1187" s="4">
        <v>3</v>
      </c>
      <c r="H1187">
        <v>237.78180399999999</v>
      </c>
      <c r="I1187" s="3">
        <v>4</v>
      </c>
      <c r="P1187">
        <v>2</v>
      </c>
      <c r="Q1187" t="str">
        <f t="shared" si="19"/>
        <v>34</v>
      </c>
    </row>
    <row r="1188" spans="1:17" x14ac:dyDescent="0.25">
      <c r="A1188">
        <v>1187</v>
      </c>
      <c r="D1188">
        <v>257.42927900000001</v>
      </c>
      <c r="E1188" s="5">
        <v>2</v>
      </c>
      <c r="F1188">
        <v>239.54494800000001</v>
      </c>
      <c r="G1188" s="4">
        <v>3</v>
      </c>
      <c r="H1188">
        <v>237.814279</v>
      </c>
      <c r="I1188" s="3">
        <v>4</v>
      </c>
      <c r="P1188">
        <v>3</v>
      </c>
      <c r="Q1188" t="str">
        <f t="shared" si="19"/>
        <v>234</v>
      </c>
    </row>
    <row r="1189" spans="1:17" x14ac:dyDescent="0.25">
      <c r="A1189">
        <v>1188</v>
      </c>
      <c r="D1189">
        <v>257.45221600000002</v>
      </c>
      <c r="E1189" s="5">
        <v>2</v>
      </c>
      <c r="F1189">
        <v>239.51531</v>
      </c>
      <c r="G1189" s="4">
        <v>3</v>
      </c>
      <c r="P1189">
        <v>2</v>
      </c>
      <c r="Q1189" t="str">
        <f t="shared" si="19"/>
        <v>23</v>
      </c>
    </row>
    <row r="1190" spans="1:17" x14ac:dyDescent="0.25">
      <c r="A1190">
        <v>1189</v>
      </c>
      <c r="D1190">
        <v>257.447475</v>
      </c>
      <c r="E1190" s="5">
        <v>2</v>
      </c>
      <c r="P1190">
        <v>1</v>
      </c>
      <c r="Q1190" t="str">
        <f t="shared" si="19"/>
        <v>2</v>
      </c>
    </row>
    <row r="1191" spans="1:17" x14ac:dyDescent="0.25">
      <c r="A1191">
        <v>1190</v>
      </c>
      <c r="D1191">
        <v>257.47087799999997</v>
      </c>
      <c r="E1191" s="5">
        <v>2</v>
      </c>
      <c r="P1191">
        <v>1</v>
      </c>
      <c r="Q1191" t="str">
        <f t="shared" si="19"/>
        <v>2</v>
      </c>
    </row>
    <row r="1192" spans="1:17" x14ac:dyDescent="0.25">
      <c r="A1192">
        <v>1191</v>
      </c>
      <c r="D1192">
        <v>257.47072200000002</v>
      </c>
      <c r="E1192" s="5">
        <v>2</v>
      </c>
      <c r="P1192">
        <v>1</v>
      </c>
      <c r="Q1192" t="str">
        <f t="shared" si="19"/>
        <v>2</v>
      </c>
    </row>
    <row r="1193" spans="1:17" x14ac:dyDescent="0.25">
      <c r="A1193">
        <v>1192</v>
      </c>
      <c r="B1193">
        <v>263.40638999999999</v>
      </c>
      <c r="C1193" s="2">
        <v>1</v>
      </c>
      <c r="D1193">
        <v>257.45061800000002</v>
      </c>
      <c r="E1193" s="5">
        <v>2</v>
      </c>
      <c r="P1193">
        <v>2</v>
      </c>
      <c r="Q1193" t="str">
        <f t="shared" si="19"/>
        <v>12</v>
      </c>
    </row>
    <row r="1194" spans="1:17" x14ac:dyDescent="0.25">
      <c r="A1194">
        <v>1193</v>
      </c>
      <c r="B1194">
        <v>263.44041399999998</v>
      </c>
      <c r="C1194" s="2">
        <v>1</v>
      </c>
      <c r="D1194">
        <v>257.47010399999999</v>
      </c>
      <c r="E1194" s="5">
        <v>2</v>
      </c>
      <c r="P1194">
        <v>2</v>
      </c>
      <c r="Q1194" t="str">
        <f t="shared" si="19"/>
        <v>12</v>
      </c>
    </row>
    <row r="1195" spans="1:17" x14ac:dyDescent="0.25">
      <c r="A1195">
        <v>1194</v>
      </c>
      <c r="B1195">
        <v>263.38149599999997</v>
      </c>
      <c r="C1195" s="2">
        <v>1</v>
      </c>
      <c r="D1195">
        <v>257.51324799999998</v>
      </c>
      <c r="E1195" s="5">
        <v>2</v>
      </c>
      <c r="P1195">
        <v>2</v>
      </c>
      <c r="Q1195" t="str">
        <f t="shared" si="19"/>
        <v>12</v>
      </c>
    </row>
    <row r="1196" spans="1:17" x14ac:dyDescent="0.25">
      <c r="A1196">
        <v>1195</v>
      </c>
      <c r="B1196">
        <v>263.35773399999999</v>
      </c>
      <c r="C1196" s="2">
        <v>1</v>
      </c>
      <c r="D1196">
        <v>257.42927900000001</v>
      </c>
      <c r="E1196" s="5">
        <v>2</v>
      </c>
      <c r="P1196">
        <v>2</v>
      </c>
      <c r="Q1196" t="str">
        <f t="shared" si="19"/>
        <v>12</v>
      </c>
    </row>
    <row r="1197" spans="1:17" x14ac:dyDescent="0.25">
      <c r="A1197">
        <v>1196</v>
      </c>
      <c r="B1197">
        <v>263.35381599999999</v>
      </c>
      <c r="C1197" s="2">
        <v>1</v>
      </c>
      <c r="P1197">
        <v>1</v>
      </c>
      <c r="Q1197" t="str">
        <f t="shared" si="19"/>
        <v>1</v>
      </c>
    </row>
    <row r="1198" spans="1:17" x14ac:dyDescent="0.25">
      <c r="A1198">
        <v>1197</v>
      </c>
      <c r="B1198">
        <v>263.383712</v>
      </c>
      <c r="C1198" s="2">
        <v>1</v>
      </c>
      <c r="P1198">
        <v>1</v>
      </c>
      <c r="Q1198" t="str">
        <f t="shared" si="19"/>
        <v>1</v>
      </c>
    </row>
    <row r="1199" spans="1:17" x14ac:dyDescent="0.25">
      <c r="A1199">
        <v>1198</v>
      </c>
      <c r="B1199">
        <v>263.41412700000001</v>
      </c>
      <c r="C1199" s="2">
        <v>1</v>
      </c>
      <c r="P1199">
        <v>1</v>
      </c>
      <c r="Q1199" t="str">
        <f t="shared" si="19"/>
        <v>1</v>
      </c>
    </row>
    <row r="1200" spans="1:17" x14ac:dyDescent="0.25">
      <c r="A1200">
        <v>1199</v>
      </c>
      <c r="B1200">
        <v>263.41479400000003</v>
      </c>
      <c r="C1200" s="2">
        <v>1</v>
      </c>
      <c r="P1200">
        <v>1</v>
      </c>
      <c r="Q1200" t="str">
        <f t="shared" si="19"/>
        <v>1</v>
      </c>
    </row>
    <row r="1201" spans="1:17" x14ac:dyDescent="0.25">
      <c r="A1201">
        <v>1200</v>
      </c>
      <c r="B1201">
        <v>263.37680699999999</v>
      </c>
      <c r="C1201" s="2">
        <v>1</v>
      </c>
      <c r="P1201">
        <v>1</v>
      </c>
      <c r="Q1201" t="str">
        <f t="shared" si="19"/>
        <v>1</v>
      </c>
    </row>
    <row r="1202" spans="1:17" x14ac:dyDescent="0.25">
      <c r="A1202">
        <v>1201</v>
      </c>
      <c r="B1202">
        <v>263.40638999999999</v>
      </c>
      <c r="C1202" s="2">
        <v>1</v>
      </c>
      <c r="P1202">
        <v>1</v>
      </c>
      <c r="Q1202" t="str">
        <f t="shared" si="19"/>
        <v>1</v>
      </c>
    </row>
    <row r="1203" spans="1:17" x14ac:dyDescent="0.25">
      <c r="A1203">
        <v>1202</v>
      </c>
      <c r="P1203">
        <v>0</v>
      </c>
      <c r="Q1203" t="str">
        <f t="shared" si="19"/>
        <v/>
      </c>
    </row>
    <row r="1204" spans="1:17" x14ac:dyDescent="0.25">
      <c r="A1204">
        <v>1203</v>
      </c>
      <c r="H1204">
        <v>263.977577</v>
      </c>
      <c r="I1204" s="3">
        <v>4</v>
      </c>
      <c r="J1204">
        <v>235.67577499999999</v>
      </c>
      <c r="K1204" t="s">
        <v>22</v>
      </c>
      <c r="Q1204" t="str">
        <f t="shared" si="19"/>
        <v>4</v>
      </c>
    </row>
    <row r="1205" spans="1:17" x14ac:dyDescent="0.25">
      <c r="A1205">
        <v>1204</v>
      </c>
      <c r="Q1205" t="str">
        <f t="shared" si="19"/>
        <v/>
      </c>
    </row>
    <row r="1206" spans="1:17" x14ac:dyDescent="0.25">
      <c r="A1206">
        <v>1205</v>
      </c>
      <c r="J1206">
        <v>235.93366</v>
      </c>
      <c r="K1206" t="s">
        <v>22</v>
      </c>
      <c r="Q1206" t="str">
        <f t="shared" si="19"/>
        <v/>
      </c>
    </row>
    <row r="1207" spans="1:17" x14ac:dyDescent="0.25">
      <c r="A1207">
        <v>1206</v>
      </c>
      <c r="B1207">
        <v>232.881753</v>
      </c>
      <c r="C1207" s="2">
        <v>1</v>
      </c>
      <c r="P1207">
        <v>1</v>
      </c>
      <c r="Q1207" t="str">
        <f t="shared" si="19"/>
        <v>1</v>
      </c>
    </row>
    <row r="1208" spans="1:17" x14ac:dyDescent="0.25">
      <c r="A1208">
        <v>1207</v>
      </c>
      <c r="B1208">
        <v>232.84933000000001</v>
      </c>
      <c r="C1208" s="2">
        <v>1</v>
      </c>
      <c r="P1208">
        <v>1</v>
      </c>
      <c r="Q1208" t="str">
        <f t="shared" si="19"/>
        <v>1</v>
      </c>
    </row>
    <row r="1209" spans="1:17" x14ac:dyDescent="0.25">
      <c r="A1209">
        <v>1208</v>
      </c>
      <c r="B1209">
        <v>232.89025799999999</v>
      </c>
      <c r="C1209" s="2">
        <v>1</v>
      </c>
      <c r="P1209">
        <v>1</v>
      </c>
      <c r="Q1209" t="str">
        <f t="shared" si="19"/>
        <v>1</v>
      </c>
    </row>
    <row r="1210" spans="1:17" x14ac:dyDescent="0.25">
      <c r="A1210">
        <v>1209</v>
      </c>
      <c r="B1210">
        <v>232.90871200000001</v>
      </c>
      <c r="C1210" s="2">
        <v>1</v>
      </c>
      <c r="P1210">
        <v>1</v>
      </c>
      <c r="Q1210" t="str">
        <f t="shared" si="19"/>
        <v>1</v>
      </c>
    </row>
    <row r="1211" spans="1:17" x14ac:dyDescent="0.25">
      <c r="A1211">
        <v>1210</v>
      </c>
      <c r="B1211">
        <v>232.87830099999999</v>
      </c>
      <c r="C1211" s="2">
        <v>1</v>
      </c>
      <c r="D1211">
        <v>229.790052</v>
      </c>
      <c r="E1211" s="5">
        <v>2</v>
      </c>
      <c r="P1211">
        <v>2</v>
      </c>
      <c r="Q1211" t="str">
        <f t="shared" si="19"/>
        <v>12</v>
      </c>
    </row>
    <row r="1212" spans="1:17" x14ac:dyDescent="0.25">
      <c r="A1212">
        <v>1211</v>
      </c>
      <c r="B1212">
        <v>232.88458800000001</v>
      </c>
      <c r="C1212" s="2">
        <v>1</v>
      </c>
      <c r="D1212">
        <v>229.75690800000001</v>
      </c>
      <c r="E1212" s="5">
        <v>2</v>
      </c>
      <c r="P1212">
        <v>2</v>
      </c>
      <c r="Q1212" t="str">
        <f t="shared" si="19"/>
        <v>12</v>
      </c>
    </row>
    <row r="1213" spans="1:17" x14ac:dyDescent="0.25">
      <c r="A1213">
        <v>1212</v>
      </c>
      <c r="B1213">
        <v>232.884176</v>
      </c>
      <c r="C1213" s="2">
        <v>1</v>
      </c>
      <c r="D1213">
        <v>229.75670199999999</v>
      </c>
      <c r="E1213" s="5">
        <v>2</v>
      </c>
      <c r="P1213">
        <v>2</v>
      </c>
      <c r="Q1213" t="str">
        <f t="shared" si="19"/>
        <v>12</v>
      </c>
    </row>
    <row r="1214" spans="1:17" x14ac:dyDescent="0.25">
      <c r="A1214">
        <v>1213</v>
      </c>
      <c r="B1214">
        <v>232.86428000000001</v>
      </c>
      <c r="C1214" s="2">
        <v>1</v>
      </c>
      <c r="D1214">
        <v>229.759073</v>
      </c>
      <c r="E1214" s="5">
        <v>2</v>
      </c>
      <c r="P1214">
        <v>2</v>
      </c>
      <c r="Q1214" t="str">
        <f t="shared" si="19"/>
        <v>12</v>
      </c>
    </row>
    <row r="1215" spans="1:17" x14ac:dyDescent="0.25">
      <c r="A1215">
        <v>1214</v>
      </c>
      <c r="B1215">
        <v>232.881753</v>
      </c>
      <c r="C1215" s="2">
        <v>1</v>
      </c>
      <c r="D1215">
        <v>229.759073</v>
      </c>
      <c r="E1215" s="5">
        <v>2</v>
      </c>
      <c r="P1215">
        <v>2</v>
      </c>
      <c r="Q1215" t="str">
        <f t="shared" si="19"/>
        <v>12</v>
      </c>
    </row>
    <row r="1216" spans="1:17" x14ac:dyDescent="0.25">
      <c r="A1216">
        <v>1215</v>
      </c>
      <c r="B1216">
        <v>232.881753</v>
      </c>
      <c r="C1216" s="2">
        <v>1</v>
      </c>
      <c r="D1216">
        <v>229.790052</v>
      </c>
      <c r="E1216" s="5">
        <v>2</v>
      </c>
      <c r="P1216">
        <v>2</v>
      </c>
      <c r="Q1216" t="str">
        <f t="shared" si="19"/>
        <v>12</v>
      </c>
    </row>
    <row r="1217" spans="1:17" x14ac:dyDescent="0.25">
      <c r="A1217">
        <v>1216</v>
      </c>
      <c r="D1217">
        <v>229.78835000000001</v>
      </c>
      <c r="E1217" s="5">
        <v>2</v>
      </c>
      <c r="P1217">
        <v>1</v>
      </c>
      <c r="Q1217" t="str">
        <f t="shared" si="19"/>
        <v>2</v>
      </c>
    </row>
    <row r="1218" spans="1:17" x14ac:dyDescent="0.25">
      <c r="A1218">
        <v>1217</v>
      </c>
      <c r="D1218">
        <v>229.880414</v>
      </c>
      <c r="E1218" s="5">
        <v>2</v>
      </c>
      <c r="P1218">
        <v>1</v>
      </c>
      <c r="Q1218" t="str">
        <f t="shared" ref="Q1218:Q1281" si="20">CONCATENATE(C1218,E1218,G1218,I1218)</f>
        <v>2</v>
      </c>
    </row>
    <row r="1219" spans="1:17" x14ac:dyDescent="0.25">
      <c r="A1219">
        <v>1218</v>
      </c>
      <c r="D1219">
        <v>229.790052</v>
      </c>
      <c r="E1219" s="5">
        <v>2</v>
      </c>
      <c r="F1219">
        <v>230.653301</v>
      </c>
      <c r="G1219" s="4">
        <v>3</v>
      </c>
      <c r="P1219">
        <v>2</v>
      </c>
      <c r="Q1219" t="str">
        <f t="shared" si="20"/>
        <v>23</v>
      </c>
    </row>
    <row r="1220" spans="1:17" x14ac:dyDescent="0.25">
      <c r="A1220">
        <v>1219</v>
      </c>
      <c r="F1220">
        <v>230.63360900000001</v>
      </c>
      <c r="G1220" s="4">
        <v>3</v>
      </c>
      <c r="H1220">
        <v>230.04355699999999</v>
      </c>
      <c r="I1220" s="3">
        <v>4</v>
      </c>
      <c r="P1220">
        <v>2</v>
      </c>
      <c r="Q1220" t="str">
        <f t="shared" si="20"/>
        <v>34</v>
      </c>
    </row>
    <row r="1221" spans="1:17" x14ac:dyDescent="0.25">
      <c r="A1221">
        <v>1220</v>
      </c>
      <c r="F1221">
        <v>230.64335199999999</v>
      </c>
      <c r="G1221" s="4">
        <v>3</v>
      </c>
      <c r="H1221">
        <v>230.00603000000001</v>
      </c>
      <c r="I1221" s="3">
        <v>4</v>
      </c>
      <c r="P1221">
        <v>2</v>
      </c>
      <c r="Q1221" t="str">
        <f t="shared" si="20"/>
        <v>34</v>
      </c>
    </row>
    <row r="1222" spans="1:17" x14ac:dyDescent="0.25">
      <c r="A1222">
        <v>1221</v>
      </c>
      <c r="F1222">
        <v>230.656856</v>
      </c>
      <c r="G1222" s="4">
        <v>3</v>
      </c>
      <c r="H1222">
        <v>230.003455</v>
      </c>
      <c r="I1222" s="3">
        <v>4</v>
      </c>
      <c r="P1222">
        <v>2</v>
      </c>
      <c r="Q1222" t="str">
        <f t="shared" si="20"/>
        <v>34</v>
      </c>
    </row>
    <row r="1223" spans="1:17" x14ac:dyDescent="0.25">
      <c r="A1223">
        <v>1222</v>
      </c>
      <c r="F1223">
        <v>230.734588</v>
      </c>
      <c r="G1223" s="4">
        <v>3</v>
      </c>
      <c r="H1223">
        <v>230.00634099999999</v>
      </c>
      <c r="I1223" s="3">
        <v>4</v>
      </c>
      <c r="P1223">
        <v>2</v>
      </c>
      <c r="Q1223" t="str">
        <f t="shared" si="20"/>
        <v>34</v>
      </c>
    </row>
    <row r="1224" spans="1:17" x14ac:dyDescent="0.25">
      <c r="A1224">
        <v>1223</v>
      </c>
      <c r="F1224">
        <v>230.70933099999999</v>
      </c>
      <c r="G1224" s="4">
        <v>3</v>
      </c>
      <c r="H1224">
        <v>229.994485</v>
      </c>
      <c r="I1224" s="3">
        <v>4</v>
      </c>
      <c r="P1224">
        <v>2</v>
      </c>
      <c r="Q1224" t="str">
        <f t="shared" si="20"/>
        <v>34</v>
      </c>
    </row>
    <row r="1225" spans="1:17" x14ac:dyDescent="0.25">
      <c r="A1225">
        <v>1224</v>
      </c>
      <c r="F1225">
        <v>230.71505300000001</v>
      </c>
      <c r="G1225" s="4">
        <v>3</v>
      </c>
      <c r="H1225">
        <v>229.99845400000001</v>
      </c>
      <c r="I1225" s="3">
        <v>4</v>
      </c>
      <c r="P1225">
        <v>2</v>
      </c>
      <c r="Q1225" t="str">
        <f t="shared" si="20"/>
        <v>34</v>
      </c>
    </row>
    <row r="1226" spans="1:17" x14ac:dyDescent="0.25">
      <c r="A1226">
        <v>1225</v>
      </c>
      <c r="F1226">
        <v>230.67036200000001</v>
      </c>
      <c r="G1226" s="4">
        <v>3</v>
      </c>
      <c r="H1226">
        <v>229.936342</v>
      </c>
      <c r="I1226" s="3">
        <v>4</v>
      </c>
      <c r="P1226">
        <v>2</v>
      </c>
      <c r="Q1226" t="str">
        <f t="shared" si="20"/>
        <v>34</v>
      </c>
    </row>
    <row r="1227" spans="1:17" x14ac:dyDescent="0.25">
      <c r="A1227">
        <v>1226</v>
      </c>
      <c r="F1227">
        <v>230.653301</v>
      </c>
      <c r="G1227" s="4">
        <v>3</v>
      </c>
      <c r="H1227">
        <v>229.90288699999999</v>
      </c>
      <c r="I1227" s="3">
        <v>4</v>
      </c>
      <c r="P1227">
        <v>2</v>
      </c>
      <c r="Q1227" t="str">
        <f t="shared" si="20"/>
        <v>34</v>
      </c>
    </row>
    <row r="1228" spans="1:17" x14ac:dyDescent="0.25">
      <c r="A1228">
        <v>1227</v>
      </c>
      <c r="H1228">
        <v>230.000619</v>
      </c>
      <c r="I1228" s="3">
        <v>4</v>
      </c>
      <c r="P1228">
        <v>1</v>
      </c>
      <c r="Q1228" t="str">
        <f t="shared" si="20"/>
        <v>4</v>
      </c>
    </row>
    <row r="1229" spans="1:17" x14ac:dyDescent="0.25">
      <c r="A1229">
        <v>1228</v>
      </c>
      <c r="H1229">
        <v>230.000619</v>
      </c>
      <c r="I1229" s="3">
        <v>4</v>
      </c>
      <c r="P1229">
        <v>1</v>
      </c>
      <c r="Q1229" t="str">
        <f t="shared" si="20"/>
        <v>4</v>
      </c>
    </row>
    <row r="1230" spans="1:17" x14ac:dyDescent="0.25">
      <c r="A1230">
        <v>1229</v>
      </c>
      <c r="P1230">
        <v>0</v>
      </c>
      <c r="Q1230" t="str">
        <f t="shared" si="20"/>
        <v/>
      </c>
    </row>
    <row r="1231" spans="1:17" x14ac:dyDescent="0.25">
      <c r="A1231">
        <v>1230</v>
      </c>
      <c r="B1231">
        <v>212.91118599999999</v>
      </c>
      <c r="C1231" s="2">
        <v>1</v>
      </c>
      <c r="P1231">
        <v>1</v>
      </c>
      <c r="Q1231" t="str">
        <f t="shared" si="20"/>
        <v>1</v>
      </c>
    </row>
    <row r="1232" spans="1:17" x14ac:dyDescent="0.25">
      <c r="A1232">
        <v>1231</v>
      </c>
      <c r="B1232">
        <v>212.91118599999999</v>
      </c>
      <c r="C1232" s="2">
        <v>1</v>
      </c>
      <c r="P1232">
        <v>1</v>
      </c>
      <c r="Q1232" t="str">
        <f t="shared" si="20"/>
        <v>1</v>
      </c>
    </row>
    <row r="1233" spans="1:17" x14ac:dyDescent="0.25">
      <c r="A1233">
        <v>1232</v>
      </c>
      <c r="B1233">
        <v>212.91118599999999</v>
      </c>
      <c r="C1233" s="2">
        <v>1</v>
      </c>
      <c r="P1233">
        <v>1</v>
      </c>
      <c r="Q1233" t="str">
        <f t="shared" si="20"/>
        <v>1</v>
      </c>
    </row>
    <row r="1234" spans="1:17" x14ac:dyDescent="0.25">
      <c r="A1234">
        <v>1233</v>
      </c>
      <c r="B1234">
        <v>212.84041199999999</v>
      </c>
      <c r="C1234" s="2">
        <v>1</v>
      </c>
      <c r="D1234">
        <v>208.307559</v>
      </c>
      <c r="E1234" s="5">
        <v>2</v>
      </c>
      <c r="P1234">
        <v>2</v>
      </c>
      <c r="Q1234" t="str">
        <f t="shared" si="20"/>
        <v>12</v>
      </c>
    </row>
    <row r="1235" spans="1:17" x14ac:dyDescent="0.25">
      <c r="A1235">
        <v>1234</v>
      </c>
      <c r="B1235">
        <v>212.83649499999999</v>
      </c>
      <c r="C1235" s="2">
        <v>1</v>
      </c>
      <c r="D1235">
        <v>208.345508</v>
      </c>
      <c r="E1235" s="5">
        <v>2</v>
      </c>
      <c r="P1235">
        <v>2</v>
      </c>
      <c r="Q1235" t="str">
        <f t="shared" si="20"/>
        <v>12</v>
      </c>
    </row>
    <row r="1236" spans="1:17" x14ac:dyDescent="0.25">
      <c r="A1236">
        <v>1235</v>
      </c>
      <c r="B1236">
        <v>212.89732000000001</v>
      </c>
      <c r="C1236" s="2">
        <v>1</v>
      </c>
      <c r="D1236">
        <v>208.32596899999999</v>
      </c>
      <c r="E1236" s="5">
        <v>2</v>
      </c>
      <c r="P1236">
        <v>2</v>
      </c>
      <c r="Q1236" t="str">
        <f t="shared" si="20"/>
        <v>12</v>
      </c>
    </row>
    <row r="1237" spans="1:17" x14ac:dyDescent="0.25">
      <c r="A1237">
        <v>1236</v>
      </c>
      <c r="B1237">
        <v>212.853557</v>
      </c>
      <c r="C1237" s="2">
        <v>1</v>
      </c>
      <c r="D1237">
        <v>208.316688</v>
      </c>
      <c r="E1237" s="5">
        <v>2</v>
      </c>
      <c r="P1237">
        <v>2</v>
      </c>
      <c r="Q1237" t="str">
        <f t="shared" si="20"/>
        <v>12</v>
      </c>
    </row>
    <row r="1238" spans="1:17" x14ac:dyDescent="0.25">
      <c r="A1238">
        <v>1237</v>
      </c>
      <c r="B1238">
        <v>212.91118599999999</v>
      </c>
      <c r="C1238" s="2">
        <v>1</v>
      </c>
      <c r="D1238">
        <v>208.293735</v>
      </c>
      <c r="E1238" s="5">
        <v>2</v>
      </c>
      <c r="P1238">
        <v>2</v>
      </c>
      <c r="Q1238" t="str">
        <f t="shared" si="20"/>
        <v>12</v>
      </c>
    </row>
    <row r="1239" spans="1:17" x14ac:dyDescent="0.25">
      <c r="A1239">
        <v>1238</v>
      </c>
      <c r="D1239">
        <v>208.32862399999999</v>
      </c>
      <c r="E1239" s="5">
        <v>2</v>
      </c>
      <c r="P1239">
        <v>1</v>
      </c>
      <c r="Q1239" t="str">
        <f t="shared" si="20"/>
        <v>2</v>
      </c>
    </row>
    <row r="1240" spans="1:17" x14ac:dyDescent="0.25">
      <c r="A1240">
        <v>1239</v>
      </c>
      <c r="D1240">
        <v>208.28985499999999</v>
      </c>
      <c r="E1240" s="5">
        <v>2</v>
      </c>
      <c r="P1240">
        <v>1</v>
      </c>
      <c r="Q1240" t="str">
        <f t="shared" si="20"/>
        <v>2</v>
      </c>
    </row>
    <row r="1241" spans="1:17" x14ac:dyDescent="0.25">
      <c r="A1241">
        <v>1240</v>
      </c>
      <c r="D1241">
        <v>208.307559</v>
      </c>
      <c r="E1241" s="5">
        <v>2</v>
      </c>
      <c r="F1241">
        <v>208.792304</v>
      </c>
      <c r="G1241" s="4">
        <v>3</v>
      </c>
      <c r="H1241">
        <v>209.200839</v>
      </c>
      <c r="I1241" s="3">
        <v>4</v>
      </c>
      <c r="P1241">
        <v>3</v>
      </c>
      <c r="Q1241" t="str">
        <f t="shared" si="20"/>
        <v>234</v>
      </c>
    </row>
    <row r="1242" spans="1:17" x14ac:dyDescent="0.25">
      <c r="A1242">
        <v>1241</v>
      </c>
      <c r="D1242">
        <v>208.307559</v>
      </c>
      <c r="E1242" s="5">
        <v>2</v>
      </c>
      <c r="F1242">
        <v>208.76919900000001</v>
      </c>
      <c r="G1242" s="4">
        <v>3</v>
      </c>
      <c r="H1242">
        <v>209.086478</v>
      </c>
      <c r="I1242" s="3">
        <v>4</v>
      </c>
      <c r="P1242">
        <v>3</v>
      </c>
      <c r="Q1242" t="str">
        <f t="shared" si="20"/>
        <v>234</v>
      </c>
    </row>
    <row r="1243" spans="1:17" x14ac:dyDescent="0.25">
      <c r="A1243">
        <v>1242</v>
      </c>
      <c r="F1243">
        <v>208.74379300000001</v>
      </c>
      <c r="G1243" s="4">
        <v>3</v>
      </c>
      <c r="H1243">
        <v>209.18844899999999</v>
      </c>
      <c r="I1243" s="3">
        <v>4</v>
      </c>
      <c r="P1243">
        <v>2</v>
      </c>
      <c r="Q1243" t="str">
        <f t="shared" si="20"/>
        <v>34</v>
      </c>
    </row>
    <row r="1244" spans="1:17" x14ac:dyDescent="0.25">
      <c r="A1244">
        <v>1243</v>
      </c>
      <c r="F1244">
        <v>208.76266800000002</v>
      </c>
      <c r="G1244" s="4">
        <v>3</v>
      </c>
      <c r="H1244">
        <v>209.21012400000001</v>
      </c>
      <c r="I1244" s="3">
        <v>4</v>
      </c>
      <c r="P1244">
        <v>2</v>
      </c>
      <c r="Q1244" t="str">
        <f t="shared" si="20"/>
        <v>34</v>
      </c>
    </row>
    <row r="1245" spans="1:17" x14ac:dyDescent="0.25">
      <c r="A1245">
        <v>1244</v>
      </c>
      <c r="F1245">
        <v>208.77481</v>
      </c>
      <c r="G1245" s="4">
        <v>3</v>
      </c>
      <c r="H1245">
        <v>210.889072</v>
      </c>
      <c r="I1245" s="3">
        <v>4</v>
      </c>
      <c r="P1245">
        <v>2</v>
      </c>
      <c r="Q1245" t="str">
        <f t="shared" si="20"/>
        <v>34</v>
      </c>
    </row>
    <row r="1246" spans="1:17" x14ac:dyDescent="0.25">
      <c r="A1246">
        <v>1245</v>
      </c>
      <c r="F1246">
        <v>208.80928700000001</v>
      </c>
      <c r="G1246" s="4">
        <v>3</v>
      </c>
      <c r="H1246">
        <v>209.17814200000001</v>
      </c>
      <c r="I1246" s="3">
        <v>4</v>
      </c>
      <c r="P1246">
        <v>2</v>
      </c>
      <c r="Q1246" t="str">
        <f t="shared" si="20"/>
        <v>34</v>
      </c>
    </row>
    <row r="1247" spans="1:17" x14ac:dyDescent="0.25">
      <c r="A1247">
        <v>1246</v>
      </c>
      <c r="F1247">
        <v>208.87754000000001</v>
      </c>
      <c r="G1247" s="4">
        <v>3</v>
      </c>
      <c r="H1247">
        <v>210.90391700000001</v>
      </c>
      <c r="I1247" s="3">
        <v>4</v>
      </c>
      <c r="P1247">
        <v>2</v>
      </c>
      <c r="Q1247" t="str">
        <f t="shared" si="20"/>
        <v>34</v>
      </c>
    </row>
    <row r="1248" spans="1:17" x14ac:dyDescent="0.25">
      <c r="A1248">
        <v>1247</v>
      </c>
      <c r="F1248">
        <v>208.84030100000001</v>
      </c>
      <c r="G1248" s="4">
        <v>3</v>
      </c>
      <c r="H1248">
        <v>209.22547800000001</v>
      </c>
      <c r="I1248" s="3">
        <v>4</v>
      </c>
      <c r="P1248">
        <v>2</v>
      </c>
      <c r="Q1248" t="str">
        <f t="shared" si="20"/>
        <v>34</v>
      </c>
    </row>
    <row r="1249" spans="1:17" x14ac:dyDescent="0.25">
      <c r="A1249">
        <v>1248</v>
      </c>
      <c r="F1249">
        <v>208.82734600000001</v>
      </c>
      <c r="G1249" s="4">
        <v>3</v>
      </c>
      <c r="H1249">
        <v>209.229713</v>
      </c>
      <c r="I1249" s="3">
        <v>4</v>
      </c>
      <c r="P1249">
        <v>2</v>
      </c>
      <c r="Q1249" t="str">
        <f t="shared" si="20"/>
        <v>34</v>
      </c>
    </row>
    <row r="1250" spans="1:17" x14ac:dyDescent="0.25">
      <c r="A1250">
        <v>1249</v>
      </c>
      <c r="F1250">
        <v>208.792304</v>
      </c>
      <c r="G1250" s="4">
        <v>3</v>
      </c>
      <c r="H1250">
        <v>209.200839</v>
      </c>
      <c r="I1250" s="3">
        <v>4</v>
      </c>
      <c r="P1250">
        <v>2</v>
      </c>
      <c r="Q1250" t="str">
        <f t="shared" si="20"/>
        <v>34</v>
      </c>
    </row>
    <row r="1251" spans="1:17" x14ac:dyDescent="0.25">
      <c r="A1251">
        <v>1250</v>
      </c>
      <c r="P1251">
        <v>0</v>
      </c>
      <c r="Q1251" t="str">
        <f t="shared" si="20"/>
        <v/>
      </c>
    </row>
    <row r="1252" spans="1:17" x14ac:dyDescent="0.25">
      <c r="A1252">
        <v>1251</v>
      </c>
      <c r="P1252">
        <v>0</v>
      </c>
      <c r="Q1252" t="str">
        <f t="shared" si="20"/>
        <v/>
      </c>
    </row>
    <row r="1253" spans="1:17" x14ac:dyDescent="0.25">
      <c r="A1253">
        <v>1252</v>
      </c>
      <c r="D1253">
        <v>190.01147</v>
      </c>
      <c r="E1253" s="5">
        <v>2</v>
      </c>
      <c r="P1253">
        <v>1</v>
      </c>
      <c r="Q1253" t="str">
        <f t="shared" si="20"/>
        <v>2</v>
      </c>
    </row>
    <row r="1254" spans="1:17" x14ac:dyDescent="0.25">
      <c r="A1254">
        <v>1253</v>
      </c>
      <c r="D1254">
        <v>189.98463699999999</v>
      </c>
      <c r="E1254" s="5">
        <v>2</v>
      </c>
      <c r="P1254">
        <v>1</v>
      </c>
      <c r="Q1254" t="str">
        <f t="shared" si="20"/>
        <v>2</v>
      </c>
    </row>
    <row r="1255" spans="1:17" x14ac:dyDescent="0.25">
      <c r="A1255">
        <v>1254</v>
      </c>
      <c r="D1255">
        <v>190.04773599999999</v>
      </c>
      <c r="E1255" s="5">
        <v>2</v>
      </c>
      <c r="P1255">
        <v>1</v>
      </c>
      <c r="Q1255" t="str">
        <f t="shared" si="20"/>
        <v>2</v>
      </c>
    </row>
    <row r="1256" spans="1:17" x14ac:dyDescent="0.25">
      <c r="A1256">
        <v>1255</v>
      </c>
      <c r="B1256">
        <v>185.222362</v>
      </c>
      <c r="C1256" s="2">
        <v>1</v>
      </c>
      <c r="D1256">
        <v>190.06610000000001</v>
      </c>
      <c r="E1256" s="5">
        <v>2</v>
      </c>
      <c r="P1256">
        <v>2</v>
      </c>
      <c r="Q1256" t="str">
        <f t="shared" si="20"/>
        <v>12</v>
      </c>
    </row>
    <row r="1257" spans="1:17" x14ac:dyDescent="0.25">
      <c r="A1257">
        <v>1256</v>
      </c>
      <c r="B1257">
        <v>185.19742100000002</v>
      </c>
      <c r="C1257" s="2">
        <v>1</v>
      </c>
      <c r="D1257">
        <v>190.03977900000001</v>
      </c>
      <c r="E1257" s="5">
        <v>2</v>
      </c>
      <c r="P1257">
        <v>2</v>
      </c>
      <c r="Q1257" t="str">
        <f t="shared" si="20"/>
        <v>12</v>
      </c>
    </row>
    <row r="1258" spans="1:17" x14ac:dyDescent="0.25">
      <c r="A1258">
        <v>1257</v>
      </c>
      <c r="B1258">
        <v>185.25256300000001</v>
      </c>
      <c r="C1258" s="2">
        <v>1</v>
      </c>
      <c r="D1258">
        <v>190.02218199999999</v>
      </c>
      <c r="E1258" s="5">
        <v>2</v>
      </c>
      <c r="P1258">
        <v>2</v>
      </c>
      <c r="Q1258" t="str">
        <f t="shared" si="20"/>
        <v>12</v>
      </c>
    </row>
    <row r="1259" spans="1:17" x14ac:dyDescent="0.25">
      <c r="A1259">
        <v>1258</v>
      </c>
      <c r="B1259">
        <v>185.23363799999998</v>
      </c>
      <c r="C1259" s="2">
        <v>1</v>
      </c>
      <c r="D1259">
        <v>189.976833</v>
      </c>
      <c r="E1259" s="5">
        <v>2</v>
      </c>
      <c r="P1259">
        <v>2</v>
      </c>
      <c r="Q1259" t="str">
        <f t="shared" si="20"/>
        <v>12</v>
      </c>
    </row>
    <row r="1260" spans="1:17" x14ac:dyDescent="0.25">
      <c r="A1260">
        <v>1259</v>
      </c>
      <c r="B1260">
        <v>185.28194300000001</v>
      </c>
      <c r="C1260" s="2">
        <v>1</v>
      </c>
      <c r="D1260">
        <v>190.01147</v>
      </c>
      <c r="E1260" s="5">
        <v>2</v>
      </c>
      <c r="P1260">
        <v>2</v>
      </c>
      <c r="Q1260" t="str">
        <f t="shared" si="20"/>
        <v>12</v>
      </c>
    </row>
    <row r="1261" spans="1:17" x14ac:dyDescent="0.25">
      <c r="A1261">
        <v>1260</v>
      </c>
      <c r="B1261">
        <v>185.25628599999999</v>
      </c>
      <c r="C1261" s="2">
        <v>1</v>
      </c>
      <c r="P1261">
        <v>1</v>
      </c>
      <c r="Q1261" t="str">
        <f t="shared" si="20"/>
        <v>1</v>
      </c>
    </row>
    <row r="1262" spans="1:17" x14ac:dyDescent="0.25">
      <c r="A1262">
        <v>1261</v>
      </c>
      <c r="B1262">
        <v>185.27556900000002</v>
      </c>
      <c r="C1262" s="2">
        <v>1</v>
      </c>
      <c r="P1262">
        <v>1</v>
      </c>
      <c r="Q1262" t="str">
        <f t="shared" si="20"/>
        <v>1</v>
      </c>
    </row>
    <row r="1263" spans="1:17" x14ac:dyDescent="0.25">
      <c r="A1263">
        <v>1262</v>
      </c>
      <c r="B1263">
        <v>185.27046899999999</v>
      </c>
      <c r="C1263" s="2">
        <v>1</v>
      </c>
      <c r="P1263">
        <v>1</v>
      </c>
      <c r="Q1263" t="str">
        <f t="shared" si="20"/>
        <v>1</v>
      </c>
    </row>
    <row r="1264" spans="1:17" x14ac:dyDescent="0.25">
      <c r="A1264">
        <v>1263</v>
      </c>
      <c r="H1264">
        <v>185.32463799999999</v>
      </c>
      <c r="I1264" s="3">
        <v>4</v>
      </c>
      <c r="P1264">
        <v>1</v>
      </c>
      <c r="Q1264" t="str">
        <f t="shared" si="20"/>
        <v>4</v>
      </c>
    </row>
    <row r="1265" spans="1:17" x14ac:dyDescent="0.25">
      <c r="A1265">
        <v>1264</v>
      </c>
      <c r="F1265">
        <v>184.95160200000001</v>
      </c>
      <c r="G1265" s="4">
        <v>3</v>
      </c>
      <c r="H1265">
        <v>185.235015</v>
      </c>
      <c r="I1265" s="3">
        <v>4</v>
      </c>
      <c r="P1265">
        <v>2</v>
      </c>
      <c r="Q1265" t="str">
        <f t="shared" si="20"/>
        <v>34</v>
      </c>
    </row>
    <row r="1266" spans="1:17" x14ac:dyDescent="0.25">
      <c r="A1266">
        <v>1265</v>
      </c>
      <c r="F1266">
        <v>184.974662</v>
      </c>
      <c r="G1266" s="4">
        <v>3</v>
      </c>
      <c r="H1266">
        <v>185.28684200000001</v>
      </c>
      <c r="I1266" s="3">
        <v>4</v>
      </c>
      <c r="P1266">
        <v>2</v>
      </c>
      <c r="Q1266" t="str">
        <f t="shared" si="20"/>
        <v>34</v>
      </c>
    </row>
    <row r="1267" spans="1:17" x14ac:dyDescent="0.25">
      <c r="A1267">
        <v>1266</v>
      </c>
      <c r="F1267">
        <v>184.92936600000002</v>
      </c>
      <c r="G1267" s="4">
        <v>3</v>
      </c>
      <c r="H1267">
        <v>185.30969200000001</v>
      </c>
      <c r="I1267" s="3">
        <v>4</v>
      </c>
      <c r="P1267">
        <v>2</v>
      </c>
      <c r="Q1267" t="str">
        <f t="shared" si="20"/>
        <v>34</v>
      </c>
    </row>
    <row r="1268" spans="1:17" x14ac:dyDescent="0.25">
      <c r="A1268">
        <v>1267</v>
      </c>
      <c r="F1268">
        <v>185.00429800000001</v>
      </c>
      <c r="G1268" s="4">
        <v>3</v>
      </c>
      <c r="H1268">
        <v>185.331165</v>
      </c>
      <c r="I1268" s="3">
        <v>4</v>
      </c>
      <c r="P1268">
        <v>2</v>
      </c>
      <c r="Q1268" t="str">
        <f t="shared" si="20"/>
        <v>34</v>
      </c>
    </row>
    <row r="1269" spans="1:17" x14ac:dyDescent="0.25">
      <c r="A1269">
        <v>1268</v>
      </c>
      <c r="F1269">
        <v>184.99766500000001</v>
      </c>
      <c r="G1269" s="4">
        <v>3</v>
      </c>
      <c r="H1269">
        <v>185.28383200000002</v>
      </c>
      <c r="I1269" s="3">
        <v>4</v>
      </c>
      <c r="P1269">
        <v>2</v>
      </c>
      <c r="Q1269" t="str">
        <f t="shared" si="20"/>
        <v>34</v>
      </c>
    </row>
    <row r="1270" spans="1:17" x14ac:dyDescent="0.25">
      <c r="A1270">
        <v>1269</v>
      </c>
      <c r="F1270">
        <v>184.94538</v>
      </c>
      <c r="G1270" s="4">
        <v>3</v>
      </c>
      <c r="H1270">
        <v>185.26572300000001</v>
      </c>
      <c r="I1270" s="3">
        <v>4</v>
      </c>
      <c r="P1270">
        <v>2</v>
      </c>
      <c r="Q1270" t="str">
        <f t="shared" si="20"/>
        <v>34</v>
      </c>
    </row>
    <row r="1271" spans="1:17" x14ac:dyDescent="0.25">
      <c r="A1271">
        <v>1270</v>
      </c>
      <c r="F1271">
        <v>184.90125599999999</v>
      </c>
      <c r="G1271" s="4">
        <v>3</v>
      </c>
      <c r="H1271">
        <v>185.276893</v>
      </c>
      <c r="I1271" s="3">
        <v>4</v>
      </c>
      <c r="P1271">
        <v>2</v>
      </c>
      <c r="Q1271" t="str">
        <f t="shared" si="20"/>
        <v>34</v>
      </c>
    </row>
    <row r="1272" spans="1:17" x14ac:dyDescent="0.25">
      <c r="A1272">
        <v>1271</v>
      </c>
      <c r="F1272">
        <v>184.892841</v>
      </c>
      <c r="G1272" s="4">
        <v>3</v>
      </c>
      <c r="H1272">
        <v>185.27224999999999</v>
      </c>
      <c r="I1272" s="3">
        <v>4</v>
      </c>
      <c r="P1272">
        <v>2</v>
      </c>
      <c r="Q1272" t="str">
        <f t="shared" si="20"/>
        <v>34</v>
      </c>
    </row>
    <row r="1273" spans="1:17" x14ac:dyDescent="0.25">
      <c r="A1273">
        <v>1272</v>
      </c>
      <c r="H1273">
        <v>185.32463799999999</v>
      </c>
      <c r="I1273" s="3">
        <v>4</v>
      </c>
      <c r="P1273">
        <v>1</v>
      </c>
      <c r="Q1273" t="str">
        <f t="shared" si="20"/>
        <v>4</v>
      </c>
    </row>
    <row r="1274" spans="1:17" x14ac:dyDescent="0.25">
      <c r="A1274">
        <v>1273</v>
      </c>
      <c r="P1274">
        <v>0</v>
      </c>
      <c r="Q1274" t="str">
        <f t="shared" si="20"/>
        <v/>
      </c>
    </row>
    <row r="1275" spans="1:17" x14ac:dyDescent="0.25">
      <c r="A1275">
        <v>1274</v>
      </c>
      <c r="P1275">
        <v>0</v>
      </c>
      <c r="Q1275" t="str">
        <f t="shared" si="20"/>
        <v/>
      </c>
    </row>
    <row r="1276" spans="1:17" x14ac:dyDescent="0.25">
      <c r="A1276">
        <v>1275</v>
      </c>
      <c r="P1276">
        <v>0</v>
      </c>
      <c r="Q1276" t="str">
        <f t="shared" si="20"/>
        <v/>
      </c>
    </row>
    <row r="1277" spans="1:17" x14ac:dyDescent="0.25">
      <c r="A1277">
        <v>1276</v>
      </c>
      <c r="P1277">
        <v>0</v>
      </c>
      <c r="Q1277" t="str">
        <f t="shared" si="20"/>
        <v/>
      </c>
    </row>
    <row r="1278" spans="1:17" x14ac:dyDescent="0.25">
      <c r="A1278">
        <v>1277</v>
      </c>
      <c r="D1278">
        <v>162.58299600000001</v>
      </c>
      <c r="E1278" s="5">
        <v>2</v>
      </c>
      <c r="P1278">
        <v>1</v>
      </c>
      <c r="Q1278" t="str">
        <f t="shared" si="20"/>
        <v>2</v>
      </c>
    </row>
    <row r="1279" spans="1:17" x14ac:dyDescent="0.25">
      <c r="A1279">
        <v>1278</v>
      </c>
      <c r="D1279">
        <v>162.57758899999999</v>
      </c>
      <c r="E1279" s="5">
        <v>2</v>
      </c>
      <c r="P1279">
        <v>1</v>
      </c>
      <c r="Q1279" t="str">
        <f t="shared" si="20"/>
        <v>2</v>
      </c>
    </row>
    <row r="1280" spans="1:17" x14ac:dyDescent="0.25">
      <c r="A1280">
        <v>1279</v>
      </c>
      <c r="D1280">
        <v>162.57575199999999</v>
      </c>
      <c r="E1280" s="5">
        <v>2</v>
      </c>
      <c r="P1280">
        <v>1</v>
      </c>
      <c r="Q1280" t="str">
        <f t="shared" si="20"/>
        <v>2</v>
      </c>
    </row>
    <row r="1281" spans="1:17" x14ac:dyDescent="0.25">
      <c r="A1281">
        <v>1280</v>
      </c>
      <c r="B1281">
        <v>158.49685700000001</v>
      </c>
      <c r="C1281" s="2">
        <v>1</v>
      </c>
      <c r="D1281">
        <v>162.61247900000001</v>
      </c>
      <c r="E1281" s="5">
        <v>2</v>
      </c>
      <c r="P1281">
        <v>2</v>
      </c>
      <c r="Q1281" t="str">
        <f t="shared" si="20"/>
        <v>12</v>
      </c>
    </row>
    <row r="1282" spans="1:17" x14ac:dyDescent="0.25">
      <c r="A1282">
        <v>1281</v>
      </c>
      <c r="B1282">
        <v>158.444266</v>
      </c>
      <c r="C1282" s="2">
        <v>1</v>
      </c>
      <c r="D1282">
        <v>162.59029000000001</v>
      </c>
      <c r="E1282" s="5">
        <v>2</v>
      </c>
      <c r="P1282">
        <v>2</v>
      </c>
      <c r="Q1282" t="str">
        <f t="shared" ref="Q1282:Q1345" si="21">CONCATENATE(C1282,E1282,G1282,I1282)</f>
        <v>12</v>
      </c>
    </row>
    <row r="1283" spans="1:17" x14ac:dyDescent="0.25">
      <c r="A1283">
        <v>1282</v>
      </c>
      <c r="B1283">
        <v>158.466047</v>
      </c>
      <c r="C1283" s="2">
        <v>1</v>
      </c>
      <c r="D1283">
        <v>162.56126599999999</v>
      </c>
      <c r="E1283" s="5">
        <v>2</v>
      </c>
      <c r="P1283">
        <v>2</v>
      </c>
      <c r="Q1283" t="str">
        <f t="shared" si="21"/>
        <v>12</v>
      </c>
    </row>
    <row r="1284" spans="1:17" x14ac:dyDescent="0.25">
      <c r="A1284">
        <v>1283</v>
      </c>
      <c r="B1284">
        <v>158.50573300000002</v>
      </c>
      <c r="C1284" s="2">
        <v>1</v>
      </c>
      <c r="D1284">
        <v>162.61773399999998</v>
      </c>
      <c r="E1284" s="5">
        <v>2</v>
      </c>
      <c r="P1284">
        <v>2</v>
      </c>
      <c r="Q1284" t="str">
        <f t="shared" si="21"/>
        <v>12</v>
      </c>
    </row>
    <row r="1285" spans="1:17" x14ac:dyDescent="0.25">
      <c r="A1285">
        <v>1284</v>
      </c>
      <c r="B1285">
        <v>158.472882</v>
      </c>
      <c r="C1285" s="2">
        <v>1</v>
      </c>
      <c r="D1285">
        <v>162.58299600000001</v>
      </c>
      <c r="E1285" s="5">
        <v>2</v>
      </c>
      <c r="P1285">
        <v>2</v>
      </c>
      <c r="Q1285" t="str">
        <f t="shared" si="21"/>
        <v>12</v>
      </c>
    </row>
    <row r="1286" spans="1:17" x14ac:dyDescent="0.25">
      <c r="A1286">
        <v>1285</v>
      </c>
      <c r="B1286">
        <v>158.53603200000001</v>
      </c>
      <c r="C1286" s="2">
        <v>1</v>
      </c>
      <c r="P1286">
        <v>1</v>
      </c>
      <c r="Q1286" t="str">
        <f t="shared" si="21"/>
        <v>1</v>
      </c>
    </row>
    <row r="1287" spans="1:17" x14ac:dyDescent="0.25">
      <c r="A1287">
        <v>1286</v>
      </c>
      <c r="B1287">
        <v>158.51399600000002</v>
      </c>
      <c r="C1287" s="2">
        <v>1</v>
      </c>
      <c r="P1287">
        <v>1</v>
      </c>
      <c r="Q1287" t="str">
        <f t="shared" si="21"/>
        <v>1</v>
      </c>
    </row>
    <row r="1288" spans="1:17" x14ac:dyDescent="0.25">
      <c r="A1288">
        <v>1287</v>
      </c>
      <c r="B1288">
        <v>158.49685700000001</v>
      </c>
      <c r="C1288" s="2">
        <v>1</v>
      </c>
      <c r="F1288">
        <v>158.716149</v>
      </c>
      <c r="G1288" s="4">
        <v>3</v>
      </c>
      <c r="H1288">
        <v>158.818423</v>
      </c>
      <c r="I1288" s="3">
        <v>4</v>
      </c>
      <c r="P1288">
        <v>3</v>
      </c>
      <c r="Q1288" t="str">
        <f t="shared" si="21"/>
        <v>134</v>
      </c>
    </row>
    <row r="1289" spans="1:17" x14ac:dyDescent="0.25">
      <c r="A1289">
        <v>1288</v>
      </c>
      <c r="F1289">
        <v>158.716149</v>
      </c>
      <c r="G1289" s="4">
        <v>3</v>
      </c>
      <c r="H1289">
        <v>158.70513</v>
      </c>
      <c r="I1289" s="3">
        <v>4</v>
      </c>
      <c r="P1289">
        <v>2</v>
      </c>
      <c r="Q1289" t="str">
        <f t="shared" si="21"/>
        <v>34</v>
      </c>
    </row>
    <row r="1290" spans="1:17" x14ac:dyDescent="0.25">
      <c r="A1290">
        <v>1289</v>
      </c>
      <c r="F1290">
        <v>158.74134700000002</v>
      </c>
      <c r="G1290" s="4">
        <v>3</v>
      </c>
      <c r="H1290">
        <v>158.712424</v>
      </c>
      <c r="I1290" s="3">
        <v>4</v>
      </c>
      <c r="P1290">
        <v>2</v>
      </c>
      <c r="Q1290" t="str">
        <f t="shared" si="21"/>
        <v>34</v>
      </c>
    </row>
    <row r="1291" spans="1:17" x14ac:dyDescent="0.25">
      <c r="A1291">
        <v>1290</v>
      </c>
      <c r="F1291">
        <v>158.65937300000002</v>
      </c>
      <c r="G1291" s="4">
        <v>3</v>
      </c>
      <c r="H1291">
        <v>158.74262200000001</v>
      </c>
      <c r="I1291" s="3">
        <v>4</v>
      </c>
      <c r="P1291">
        <v>2</v>
      </c>
      <c r="Q1291" t="str">
        <f t="shared" si="21"/>
        <v>34</v>
      </c>
    </row>
    <row r="1292" spans="1:17" x14ac:dyDescent="0.25">
      <c r="A1292">
        <v>1291</v>
      </c>
      <c r="F1292">
        <v>158.60688500000001</v>
      </c>
      <c r="G1292" s="4">
        <v>3</v>
      </c>
      <c r="H1292">
        <v>158.74384600000002</v>
      </c>
      <c r="I1292" s="3">
        <v>4</v>
      </c>
      <c r="P1292">
        <v>2</v>
      </c>
      <c r="Q1292" t="str">
        <f t="shared" si="21"/>
        <v>34</v>
      </c>
    </row>
    <row r="1293" spans="1:17" x14ac:dyDescent="0.25">
      <c r="A1293">
        <v>1292</v>
      </c>
      <c r="F1293">
        <v>158.643306</v>
      </c>
      <c r="G1293" s="4">
        <v>3</v>
      </c>
      <c r="H1293">
        <v>158.75103899999999</v>
      </c>
      <c r="I1293" s="3">
        <v>4</v>
      </c>
      <c r="P1293">
        <v>2</v>
      </c>
      <c r="Q1293" t="str">
        <f t="shared" si="21"/>
        <v>34</v>
      </c>
    </row>
    <row r="1294" spans="1:17" x14ac:dyDescent="0.25">
      <c r="A1294">
        <v>1293</v>
      </c>
      <c r="F1294">
        <v>158.699264</v>
      </c>
      <c r="G1294" s="4">
        <v>3</v>
      </c>
      <c r="H1294">
        <v>158.73869400000001</v>
      </c>
      <c r="I1294" s="3">
        <v>4</v>
      </c>
      <c r="P1294">
        <v>2</v>
      </c>
      <c r="Q1294" t="str">
        <f t="shared" si="21"/>
        <v>34</v>
      </c>
    </row>
    <row r="1295" spans="1:17" x14ac:dyDescent="0.25">
      <c r="A1295">
        <v>1294</v>
      </c>
      <c r="F1295">
        <v>158.68997999999999</v>
      </c>
      <c r="G1295" s="4">
        <v>3</v>
      </c>
      <c r="H1295">
        <v>158.710793</v>
      </c>
      <c r="I1295" s="3">
        <v>4</v>
      </c>
      <c r="P1295">
        <v>2</v>
      </c>
      <c r="Q1295" t="str">
        <f t="shared" si="21"/>
        <v>34</v>
      </c>
    </row>
    <row r="1296" spans="1:17" x14ac:dyDescent="0.25">
      <c r="A1296">
        <v>1295</v>
      </c>
      <c r="F1296">
        <v>158.716149</v>
      </c>
      <c r="G1296" s="4">
        <v>3</v>
      </c>
      <c r="H1296">
        <v>158.818423</v>
      </c>
      <c r="I1296" s="3">
        <v>4</v>
      </c>
      <c r="P1296">
        <v>2</v>
      </c>
      <c r="Q1296" t="str">
        <f t="shared" si="21"/>
        <v>34</v>
      </c>
    </row>
    <row r="1297" spans="1:17" x14ac:dyDescent="0.25">
      <c r="A1297">
        <v>1296</v>
      </c>
      <c r="P1297">
        <v>0</v>
      </c>
      <c r="Q1297" t="str">
        <f t="shared" si="21"/>
        <v/>
      </c>
    </row>
    <row r="1298" spans="1:17" x14ac:dyDescent="0.25">
      <c r="A1298">
        <v>1297</v>
      </c>
      <c r="P1298">
        <v>0</v>
      </c>
      <c r="Q1298" t="str">
        <f t="shared" si="21"/>
        <v/>
      </c>
    </row>
    <row r="1299" spans="1:17" x14ac:dyDescent="0.25">
      <c r="A1299">
        <v>1298</v>
      </c>
      <c r="P1299">
        <v>0</v>
      </c>
      <c r="Q1299" t="str">
        <f t="shared" si="21"/>
        <v/>
      </c>
    </row>
    <row r="1300" spans="1:17" x14ac:dyDescent="0.25">
      <c r="A1300">
        <v>1299</v>
      </c>
      <c r="P1300">
        <v>0</v>
      </c>
      <c r="Q1300" t="str">
        <f t="shared" si="21"/>
        <v/>
      </c>
    </row>
    <row r="1301" spans="1:17" x14ac:dyDescent="0.25">
      <c r="A1301">
        <v>1300</v>
      </c>
      <c r="D1301">
        <v>129.69273200000001</v>
      </c>
      <c r="E1301" s="5">
        <v>2</v>
      </c>
      <c r="P1301">
        <v>1</v>
      </c>
      <c r="Q1301" t="str">
        <f t="shared" si="21"/>
        <v>2</v>
      </c>
    </row>
    <row r="1302" spans="1:17" x14ac:dyDescent="0.25">
      <c r="A1302">
        <v>1301</v>
      </c>
      <c r="D1302">
        <v>129.714384</v>
      </c>
      <c r="E1302" s="5">
        <v>2</v>
      </c>
      <c r="P1302">
        <v>1</v>
      </c>
      <c r="Q1302" t="str">
        <f t="shared" si="21"/>
        <v>2</v>
      </c>
    </row>
    <row r="1303" spans="1:17" x14ac:dyDescent="0.25">
      <c r="A1303">
        <v>1302</v>
      </c>
      <c r="D1303">
        <v>129.74897200000001</v>
      </c>
      <c r="E1303" s="5">
        <v>2</v>
      </c>
      <c r="P1303">
        <v>1</v>
      </c>
      <c r="Q1303" t="str">
        <f t="shared" si="21"/>
        <v>2</v>
      </c>
    </row>
    <row r="1304" spans="1:17" x14ac:dyDescent="0.25">
      <c r="A1304">
        <v>1303</v>
      </c>
      <c r="B1304">
        <v>125.90232300000001</v>
      </c>
      <c r="C1304" s="2">
        <v>1</v>
      </c>
      <c r="D1304">
        <v>129.776186</v>
      </c>
      <c r="E1304" s="5">
        <v>2</v>
      </c>
      <c r="P1304">
        <v>2</v>
      </c>
      <c r="Q1304" t="str">
        <f t="shared" si="21"/>
        <v>12</v>
      </c>
    </row>
    <row r="1305" spans="1:17" x14ac:dyDescent="0.25">
      <c r="A1305">
        <v>1304</v>
      </c>
      <c r="B1305">
        <v>125.94520800000001</v>
      </c>
      <c r="C1305" s="2">
        <v>1</v>
      </c>
      <c r="D1305">
        <v>129.78119100000001</v>
      </c>
      <c r="E1305" s="5">
        <v>2</v>
      </c>
      <c r="P1305">
        <v>2</v>
      </c>
      <c r="Q1305" t="str">
        <f t="shared" si="21"/>
        <v>12</v>
      </c>
    </row>
    <row r="1306" spans="1:17" x14ac:dyDescent="0.25">
      <c r="A1306">
        <v>1305</v>
      </c>
      <c r="B1306">
        <v>125.91149700000001</v>
      </c>
      <c r="C1306" s="2">
        <v>1</v>
      </c>
      <c r="D1306">
        <v>129.710623</v>
      </c>
      <c r="E1306" s="5">
        <v>2</v>
      </c>
      <c r="P1306">
        <v>2</v>
      </c>
      <c r="Q1306" t="str">
        <f t="shared" si="21"/>
        <v>12</v>
      </c>
    </row>
    <row r="1307" spans="1:17" x14ac:dyDescent="0.25">
      <c r="A1307">
        <v>1306</v>
      </c>
      <c r="B1307">
        <v>125.91056700000001</v>
      </c>
      <c r="C1307" s="2">
        <v>1</v>
      </c>
      <c r="D1307">
        <v>129.69273200000001</v>
      </c>
      <c r="E1307" s="5">
        <v>2</v>
      </c>
      <c r="P1307">
        <v>2</v>
      </c>
      <c r="Q1307" t="str">
        <f t="shared" si="21"/>
        <v>12</v>
      </c>
    </row>
    <row r="1308" spans="1:17" x14ac:dyDescent="0.25">
      <c r="A1308">
        <v>1307</v>
      </c>
      <c r="B1308">
        <v>125.94727200000001</v>
      </c>
      <c r="C1308" s="2">
        <v>1</v>
      </c>
      <c r="D1308">
        <v>129.69273200000001</v>
      </c>
      <c r="E1308" s="5">
        <v>2</v>
      </c>
      <c r="P1308">
        <v>2</v>
      </c>
      <c r="Q1308" t="str">
        <f t="shared" si="21"/>
        <v>12</v>
      </c>
    </row>
    <row r="1309" spans="1:17" x14ac:dyDescent="0.25">
      <c r="A1309">
        <v>1308</v>
      </c>
      <c r="B1309">
        <v>125.93902</v>
      </c>
      <c r="C1309" s="2">
        <v>1</v>
      </c>
      <c r="P1309">
        <v>1</v>
      </c>
      <c r="Q1309" t="str">
        <f t="shared" si="21"/>
        <v>1</v>
      </c>
    </row>
    <row r="1310" spans="1:17" x14ac:dyDescent="0.25">
      <c r="A1310">
        <v>1309</v>
      </c>
      <c r="B1310">
        <v>125.90232300000001</v>
      </c>
      <c r="C1310" s="2">
        <v>1</v>
      </c>
      <c r="P1310">
        <v>1</v>
      </c>
      <c r="Q1310" t="str">
        <f t="shared" si="21"/>
        <v>1</v>
      </c>
    </row>
    <row r="1311" spans="1:17" x14ac:dyDescent="0.25">
      <c r="A1311">
        <v>1310</v>
      </c>
      <c r="F1311">
        <v>125.75613600000001</v>
      </c>
      <c r="G1311" s="4">
        <v>3</v>
      </c>
      <c r="H1311">
        <v>125.45675500000002</v>
      </c>
      <c r="I1311" s="3">
        <v>4</v>
      </c>
      <c r="P1311">
        <v>2</v>
      </c>
      <c r="Q1311" t="str">
        <f t="shared" si="21"/>
        <v>34</v>
      </c>
    </row>
    <row r="1312" spans="1:17" x14ac:dyDescent="0.25">
      <c r="A1312">
        <v>1311</v>
      </c>
      <c r="F1312">
        <v>125.76351000000001</v>
      </c>
      <c r="G1312" s="4">
        <v>3</v>
      </c>
      <c r="H1312">
        <v>125.43500300000001</v>
      </c>
      <c r="I1312" s="3">
        <v>4</v>
      </c>
      <c r="P1312">
        <v>2</v>
      </c>
      <c r="Q1312" t="str">
        <f t="shared" si="21"/>
        <v>34</v>
      </c>
    </row>
    <row r="1313" spans="1:17" x14ac:dyDescent="0.25">
      <c r="A1313">
        <v>1312</v>
      </c>
      <c r="F1313">
        <v>125.723353</v>
      </c>
      <c r="G1313" s="4">
        <v>3</v>
      </c>
      <c r="H1313">
        <v>125.50974100000002</v>
      </c>
      <c r="I1313" s="3">
        <v>4</v>
      </c>
      <c r="P1313">
        <v>2</v>
      </c>
      <c r="Q1313" t="str">
        <f t="shared" si="21"/>
        <v>34</v>
      </c>
    </row>
    <row r="1314" spans="1:17" x14ac:dyDescent="0.25">
      <c r="A1314">
        <v>1313</v>
      </c>
      <c r="F1314">
        <v>125.69850400000001</v>
      </c>
      <c r="G1314" s="4">
        <v>3</v>
      </c>
      <c r="H1314">
        <v>125.48191300000001</v>
      </c>
      <c r="I1314" s="3">
        <v>4</v>
      </c>
      <c r="P1314">
        <v>2</v>
      </c>
      <c r="Q1314" t="str">
        <f t="shared" si="21"/>
        <v>34</v>
      </c>
    </row>
    <row r="1315" spans="1:17" x14ac:dyDescent="0.25">
      <c r="A1315">
        <v>1314</v>
      </c>
      <c r="F1315">
        <v>125.76624100000001</v>
      </c>
      <c r="G1315" s="4">
        <v>3</v>
      </c>
      <c r="H1315">
        <v>125.48948900000001</v>
      </c>
      <c r="I1315" s="3">
        <v>4</v>
      </c>
      <c r="P1315">
        <v>2</v>
      </c>
      <c r="Q1315" t="str">
        <f t="shared" si="21"/>
        <v>34</v>
      </c>
    </row>
    <row r="1316" spans="1:17" x14ac:dyDescent="0.25">
      <c r="A1316">
        <v>1315</v>
      </c>
      <c r="F1316">
        <v>125.70654500000001</v>
      </c>
      <c r="G1316" s="4">
        <v>3</v>
      </c>
      <c r="H1316">
        <v>125.53036300000001</v>
      </c>
      <c r="I1316" s="3">
        <v>4</v>
      </c>
      <c r="P1316">
        <v>2</v>
      </c>
      <c r="Q1316" t="str">
        <f t="shared" si="21"/>
        <v>34</v>
      </c>
    </row>
    <row r="1317" spans="1:17" x14ac:dyDescent="0.25">
      <c r="A1317">
        <v>1316</v>
      </c>
      <c r="F1317">
        <v>125.742941</v>
      </c>
      <c r="G1317" s="4">
        <v>3</v>
      </c>
      <c r="H1317">
        <v>125.51737400000002</v>
      </c>
      <c r="I1317" s="3">
        <v>4</v>
      </c>
      <c r="P1317">
        <v>2</v>
      </c>
      <c r="Q1317" t="str">
        <f t="shared" si="21"/>
        <v>34</v>
      </c>
    </row>
    <row r="1318" spans="1:17" x14ac:dyDescent="0.25">
      <c r="A1318">
        <v>1317</v>
      </c>
      <c r="F1318">
        <v>125.75613600000001</v>
      </c>
      <c r="G1318" s="4">
        <v>3</v>
      </c>
      <c r="H1318">
        <v>125.45675500000002</v>
      </c>
      <c r="I1318" s="3">
        <v>4</v>
      </c>
      <c r="P1318">
        <v>2</v>
      </c>
      <c r="Q1318" t="str">
        <f t="shared" si="21"/>
        <v>34</v>
      </c>
    </row>
    <row r="1319" spans="1:17" x14ac:dyDescent="0.25">
      <c r="A1319">
        <v>1318</v>
      </c>
      <c r="P1319">
        <v>0</v>
      </c>
      <c r="Q1319" t="str">
        <f t="shared" si="21"/>
        <v/>
      </c>
    </row>
    <row r="1320" spans="1:17" x14ac:dyDescent="0.25">
      <c r="A1320">
        <v>1319</v>
      </c>
      <c r="P1320">
        <v>0</v>
      </c>
      <c r="Q1320" t="str">
        <f t="shared" si="21"/>
        <v/>
      </c>
    </row>
    <row r="1321" spans="1:17" x14ac:dyDescent="0.25">
      <c r="A1321">
        <v>1320</v>
      </c>
      <c r="P1321">
        <v>0</v>
      </c>
      <c r="Q1321" t="str">
        <f t="shared" si="21"/>
        <v/>
      </c>
    </row>
    <row r="1322" spans="1:17" x14ac:dyDescent="0.25">
      <c r="A1322">
        <v>1321</v>
      </c>
      <c r="D1322">
        <v>101.902888</v>
      </c>
      <c r="E1322" s="5">
        <v>2</v>
      </c>
      <c r="P1322">
        <v>1</v>
      </c>
      <c r="Q1322" t="str">
        <f t="shared" si="21"/>
        <v>2</v>
      </c>
    </row>
    <row r="1323" spans="1:17" x14ac:dyDescent="0.25">
      <c r="A1323">
        <v>1322</v>
      </c>
      <c r="D1323">
        <v>101.909384</v>
      </c>
      <c r="E1323" s="5">
        <v>2</v>
      </c>
      <c r="P1323">
        <v>1</v>
      </c>
      <c r="Q1323" t="str">
        <f t="shared" si="21"/>
        <v>2</v>
      </c>
    </row>
    <row r="1324" spans="1:17" x14ac:dyDescent="0.25">
      <c r="A1324">
        <v>1323</v>
      </c>
      <c r="D1324">
        <v>101.87660000000001</v>
      </c>
      <c r="E1324" s="5">
        <v>2</v>
      </c>
      <c r="P1324">
        <v>1</v>
      </c>
      <c r="Q1324" t="str">
        <f t="shared" si="21"/>
        <v>2</v>
      </c>
    </row>
    <row r="1325" spans="1:17" x14ac:dyDescent="0.25">
      <c r="A1325">
        <v>1324</v>
      </c>
      <c r="D1325">
        <v>101.92345300000001</v>
      </c>
      <c r="E1325" s="5">
        <v>2</v>
      </c>
      <c r="P1325">
        <v>1</v>
      </c>
      <c r="Q1325" t="str">
        <f t="shared" si="21"/>
        <v>2</v>
      </c>
    </row>
    <row r="1326" spans="1:17" x14ac:dyDescent="0.25">
      <c r="A1326">
        <v>1325</v>
      </c>
      <c r="D1326">
        <v>101.918558</v>
      </c>
      <c r="E1326" s="5">
        <v>2</v>
      </c>
      <c r="P1326">
        <v>1</v>
      </c>
      <c r="Q1326" t="str">
        <f t="shared" si="21"/>
        <v>2</v>
      </c>
    </row>
    <row r="1327" spans="1:17" x14ac:dyDescent="0.25">
      <c r="A1327">
        <v>1326</v>
      </c>
      <c r="B1327">
        <v>95.682116000000008</v>
      </c>
      <c r="C1327" s="2">
        <v>1</v>
      </c>
      <c r="D1327">
        <v>101.88196000000001</v>
      </c>
      <c r="E1327" s="5">
        <v>2</v>
      </c>
      <c r="P1327">
        <v>2</v>
      </c>
      <c r="Q1327" t="str">
        <f t="shared" si="21"/>
        <v>12</v>
      </c>
    </row>
    <row r="1328" spans="1:17" x14ac:dyDescent="0.25">
      <c r="A1328">
        <v>1327</v>
      </c>
      <c r="B1328">
        <v>95.662939000000009</v>
      </c>
      <c r="C1328" s="2">
        <v>1</v>
      </c>
      <c r="D1328">
        <v>101.82093300000001</v>
      </c>
      <c r="E1328" s="5">
        <v>2</v>
      </c>
      <c r="P1328">
        <v>2</v>
      </c>
      <c r="Q1328" t="str">
        <f t="shared" si="21"/>
        <v>12</v>
      </c>
    </row>
    <row r="1329" spans="1:17" x14ac:dyDescent="0.25">
      <c r="A1329">
        <v>1328</v>
      </c>
      <c r="B1329">
        <v>95.660467000000011</v>
      </c>
      <c r="C1329" s="2">
        <v>1</v>
      </c>
      <c r="D1329">
        <v>101.902888</v>
      </c>
      <c r="E1329" s="5">
        <v>2</v>
      </c>
      <c r="P1329">
        <v>2</v>
      </c>
      <c r="Q1329" t="str">
        <f t="shared" si="21"/>
        <v>12</v>
      </c>
    </row>
    <row r="1330" spans="1:17" x14ac:dyDescent="0.25">
      <c r="A1330">
        <v>1329</v>
      </c>
      <c r="B1330">
        <v>95.658299</v>
      </c>
      <c r="C1330" s="2">
        <v>1</v>
      </c>
      <c r="P1330">
        <v>1</v>
      </c>
      <c r="Q1330" t="str">
        <f t="shared" si="21"/>
        <v>1</v>
      </c>
    </row>
    <row r="1331" spans="1:17" x14ac:dyDescent="0.25">
      <c r="A1331">
        <v>1330</v>
      </c>
      <c r="B1331">
        <v>95.648043000000001</v>
      </c>
      <c r="C1331" s="2">
        <v>1</v>
      </c>
      <c r="P1331">
        <v>1</v>
      </c>
      <c r="Q1331" t="str">
        <f t="shared" si="21"/>
        <v>1</v>
      </c>
    </row>
    <row r="1332" spans="1:17" x14ac:dyDescent="0.25">
      <c r="A1332">
        <v>1331</v>
      </c>
      <c r="B1332">
        <v>95.649899000000005</v>
      </c>
      <c r="C1332" s="2">
        <v>1</v>
      </c>
      <c r="P1332">
        <v>1</v>
      </c>
      <c r="Q1332" t="str">
        <f t="shared" si="21"/>
        <v>1</v>
      </c>
    </row>
    <row r="1333" spans="1:17" x14ac:dyDescent="0.25">
      <c r="A1333">
        <v>1332</v>
      </c>
      <c r="B1333">
        <v>95.682116000000008</v>
      </c>
      <c r="C1333" s="2">
        <v>1</v>
      </c>
      <c r="P1333">
        <v>1</v>
      </c>
      <c r="Q1333" t="str">
        <f t="shared" si="21"/>
        <v>1</v>
      </c>
    </row>
    <row r="1334" spans="1:17" x14ac:dyDescent="0.25">
      <c r="A1334">
        <v>1333</v>
      </c>
      <c r="F1334">
        <v>94.734230000000011</v>
      </c>
      <c r="G1334" s="4">
        <v>3</v>
      </c>
      <c r="H1334">
        <v>95.624642000000009</v>
      </c>
      <c r="I1334" s="3">
        <v>4</v>
      </c>
      <c r="P1334">
        <v>2</v>
      </c>
      <c r="Q1334" t="str">
        <f t="shared" si="21"/>
        <v>34</v>
      </c>
    </row>
    <row r="1335" spans="1:17" x14ac:dyDescent="0.25">
      <c r="A1335">
        <v>1334</v>
      </c>
      <c r="F1335">
        <v>94.771445999999997</v>
      </c>
      <c r="G1335" s="4">
        <v>3</v>
      </c>
      <c r="H1335">
        <v>95.65567200000001</v>
      </c>
      <c r="I1335" s="3">
        <v>4</v>
      </c>
      <c r="P1335">
        <v>2</v>
      </c>
      <c r="Q1335" t="str">
        <f t="shared" si="21"/>
        <v>34</v>
      </c>
    </row>
    <row r="1336" spans="1:17" x14ac:dyDescent="0.25">
      <c r="A1336">
        <v>1335</v>
      </c>
      <c r="F1336">
        <v>94.723351000000008</v>
      </c>
      <c r="G1336" s="4">
        <v>3</v>
      </c>
      <c r="H1336">
        <v>95.633299000000008</v>
      </c>
      <c r="I1336" s="3">
        <v>4</v>
      </c>
      <c r="P1336">
        <v>2</v>
      </c>
      <c r="Q1336" t="str">
        <f t="shared" si="21"/>
        <v>34</v>
      </c>
    </row>
    <row r="1337" spans="1:17" x14ac:dyDescent="0.25">
      <c r="A1337">
        <v>1336</v>
      </c>
      <c r="F1337">
        <v>94.682114000000013</v>
      </c>
      <c r="G1337" s="4">
        <v>3</v>
      </c>
      <c r="H1337">
        <v>95.685361999999998</v>
      </c>
      <c r="I1337" s="3">
        <v>4</v>
      </c>
      <c r="P1337">
        <v>2</v>
      </c>
      <c r="Q1337" t="str">
        <f t="shared" si="21"/>
        <v>34</v>
      </c>
    </row>
    <row r="1338" spans="1:17" x14ac:dyDescent="0.25">
      <c r="A1338">
        <v>1337</v>
      </c>
      <c r="F1338">
        <v>94.699228000000005</v>
      </c>
      <c r="G1338" s="4">
        <v>3</v>
      </c>
      <c r="H1338">
        <v>95.667477000000005</v>
      </c>
      <c r="I1338" s="3">
        <v>4</v>
      </c>
      <c r="P1338">
        <v>2</v>
      </c>
      <c r="Q1338" t="str">
        <f t="shared" si="21"/>
        <v>34</v>
      </c>
    </row>
    <row r="1339" spans="1:17" x14ac:dyDescent="0.25">
      <c r="A1339">
        <v>1338</v>
      </c>
      <c r="F1339">
        <v>94.708247999999998</v>
      </c>
      <c r="G1339" s="4">
        <v>3</v>
      </c>
      <c r="H1339">
        <v>95.662682000000004</v>
      </c>
      <c r="I1339" s="3">
        <v>4</v>
      </c>
      <c r="P1339">
        <v>2</v>
      </c>
      <c r="Q1339" t="str">
        <f t="shared" si="21"/>
        <v>34</v>
      </c>
    </row>
    <row r="1340" spans="1:17" x14ac:dyDescent="0.25">
      <c r="A1340">
        <v>1339</v>
      </c>
      <c r="F1340">
        <v>94.718094000000008</v>
      </c>
      <c r="G1340" s="4">
        <v>3</v>
      </c>
      <c r="H1340">
        <v>95.640104000000008</v>
      </c>
      <c r="I1340" s="3">
        <v>4</v>
      </c>
      <c r="P1340">
        <v>2</v>
      </c>
      <c r="Q1340" t="str">
        <f t="shared" si="21"/>
        <v>34</v>
      </c>
    </row>
    <row r="1341" spans="1:17" x14ac:dyDescent="0.25">
      <c r="A1341">
        <v>1340</v>
      </c>
      <c r="F1341">
        <v>94.636856000000009</v>
      </c>
      <c r="G1341" s="4">
        <v>3</v>
      </c>
      <c r="H1341">
        <v>95.64587800000001</v>
      </c>
      <c r="I1341" s="3">
        <v>4</v>
      </c>
      <c r="P1341">
        <v>2</v>
      </c>
      <c r="Q1341" t="str">
        <f t="shared" si="21"/>
        <v>34</v>
      </c>
    </row>
    <row r="1342" spans="1:17" x14ac:dyDescent="0.25">
      <c r="A1342">
        <v>1341</v>
      </c>
      <c r="F1342">
        <v>94.734230000000011</v>
      </c>
      <c r="G1342" s="4">
        <v>3</v>
      </c>
      <c r="H1342">
        <v>95.624642000000009</v>
      </c>
      <c r="I1342" s="3">
        <v>4</v>
      </c>
      <c r="P1342">
        <v>2</v>
      </c>
      <c r="Q1342" t="str">
        <f t="shared" si="21"/>
        <v>34</v>
      </c>
    </row>
    <row r="1343" spans="1:17" x14ac:dyDescent="0.25">
      <c r="A1343">
        <v>1342</v>
      </c>
      <c r="D1343">
        <v>77.933146000000008</v>
      </c>
      <c r="E1343" s="5">
        <v>2</v>
      </c>
      <c r="P1343">
        <v>1</v>
      </c>
      <c r="Q1343" t="str">
        <f t="shared" si="21"/>
        <v>2</v>
      </c>
    </row>
    <row r="1344" spans="1:17" x14ac:dyDescent="0.25">
      <c r="A1344">
        <v>1343</v>
      </c>
      <c r="D1344">
        <v>77.968816000000004</v>
      </c>
      <c r="E1344" s="5">
        <v>2</v>
      </c>
      <c r="P1344">
        <v>1</v>
      </c>
      <c r="Q1344" t="str">
        <f t="shared" si="21"/>
        <v>2</v>
      </c>
    </row>
    <row r="1345" spans="1:17" x14ac:dyDescent="0.25">
      <c r="A1345">
        <v>1344</v>
      </c>
      <c r="D1345">
        <v>77.962732000000003</v>
      </c>
      <c r="E1345" s="5">
        <v>2</v>
      </c>
      <c r="P1345">
        <v>1</v>
      </c>
      <c r="Q1345" t="str">
        <f t="shared" si="21"/>
        <v>2</v>
      </c>
    </row>
    <row r="1346" spans="1:17" x14ac:dyDescent="0.25">
      <c r="A1346">
        <v>1345</v>
      </c>
      <c r="D1346">
        <v>77.985774000000006</v>
      </c>
      <c r="E1346" s="5">
        <v>2</v>
      </c>
      <c r="P1346">
        <v>1</v>
      </c>
      <c r="Q1346" t="str">
        <f t="shared" ref="Q1346:Q1409" si="22">CONCATENATE(C1346,E1346,G1346,I1346)</f>
        <v>2</v>
      </c>
    </row>
    <row r="1347" spans="1:17" x14ac:dyDescent="0.25">
      <c r="A1347">
        <v>1346</v>
      </c>
      <c r="D1347">
        <v>77.969485000000006</v>
      </c>
      <c r="E1347" s="5">
        <v>2</v>
      </c>
      <c r="P1347">
        <v>1</v>
      </c>
      <c r="Q1347" t="str">
        <f t="shared" si="22"/>
        <v>2</v>
      </c>
    </row>
    <row r="1348" spans="1:17" x14ac:dyDescent="0.25">
      <c r="A1348">
        <v>1347</v>
      </c>
      <c r="B1348">
        <v>72.619827000000015</v>
      </c>
      <c r="C1348" s="2">
        <v>1</v>
      </c>
      <c r="D1348">
        <v>77.950722000000013</v>
      </c>
      <c r="E1348" s="5">
        <v>2</v>
      </c>
      <c r="P1348">
        <v>2</v>
      </c>
      <c r="Q1348" t="str">
        <f t="shared" si="22"/>
        <v>12</v>
      </c>
    </row>
    <row r="1349" spans="1:17" x14ac:dyDescent="0.25">
      <c r="A1349">
        <v>1348</v>
      </c>
      <c r="B1349">
        <v>73.293454000000011</v>
      </c>
      <c r="C1349" s="2">
        <v>1</v>
      </c>
      <c r="D1349">
        <v>77.887990000000002</v>
      </c>
      <c r="E1349" s="5">
        <v>2</v>
      </c>
      <c r="P1349">
        <v>2</v>
      </c>
      <c r="Q1349" t="str">
        <f t="shared" si="22"/>
        <v>12</v>
      </c>
    </row>
    <row r="1350" spans="1:17" x14ac:dyDescent="0.25">
      <c r="A1350">
        <v>1349</v>
      </c>
      <c r="B1350">
        <v>73.278557000000006</v>
      </c>
      <c r="C1350" s="2">
        <v>1</v>
      </c>
      <c r="D1350">
        <v>77.878557000000001</v>
      </c>
      <c r="E1350" s="5">
        <v>2</v>
      </c>
      <c r="P1350">
        <v>2</v>
      </c>
      <c r="Q1350" t="str">
        <f t="shared" si="22"/>
        <v>12</v>
      </c>
    </row>
    <row r="1351" spans="1:17" x14ac:dyDescent="0.25">
      <c r="A1351">
        <v>1350</v>
      </c>
      <c r="B1351">
        <v>73.276650000000004</v>
      </c>
      <c r="C1351" s="2">
        <v>1</v>
      </c>
      <c r="D1351">
        <v>77.933146000000008</v>
      </c>
      <c r="E1351" s="5">
        <v>2</v>
      </c>
      <c r="P1351">
        <v>2</v>
      </c>
      <c r="Q1351" t="str">
        <f t="shared" si="22"/>
        <v>12</v>
      </c>
    </row>
    <row r="1352" spans="1:17" x14ac:dyDescent="0.25">
      <c r="A1352">
        <v>1351</v>
      </c>
      <c r="B1352">
        <v>73.332011000000008</v>
      </c>
      <c r="C1352" s="2">
        <v>1</v>
      </c>
      <c r="P1352">
        <v>1</v>
      </c>
      <c r="Q1352" t="str">
        <f t="shared" si="22"/>
        <v>1</v>
      </c>
    </row>
    <row r="1353" spans="1:17" x14ac:dyDescent="0.25">
      <c r="A1353">
        <v>1352</v>
      </c>
      <c r="B1353">
        <v>73.331547</v>
      </c>
      <c r="C1353" s="2">
        <v>1</v>
      </c>
      <c r="P1353">
        <v>1</v>
      </c>
      <c r="Q1353" t="str">
        <f t="shared" si="22"/>
        <v>1</v>
      </c>
    </row>
    <row r="1354" spans="1:17" x14ac:dyDescent="0.25">
      <c r="A1354">
        <v>1353</v>
      </c>
      <c r="B1354">
        <v>73.296547000000004</v>
      </c>
      <c r="C1354" s="2">
        <v>1</v>
      </c>
      <c r="P1354">
        <v>1</v>
      </c>
      <c r="Q1354" t="str">
        <f t="shared" si="22"/>
        <v>1</v>
      </c>
    </row>
    <row r="1355" spans="1:17" x14ac:dyDescent="0.25">
      <c r="A1355">
        <v>1354</v>
      </c>
      <c r="B1355">
        <v>73.30391800000001</v>
      </c>
      <c r="C1355" s="2">
        <v>1</v>
      </c>
      <c r="P1355">
        <v>1</v>
      </c>
      <c r="Q1355" t="str">
        <f t="shared" si="22"/>
        <v>1</v>
      </c>
    </row>
    <row r="1356" spans="1:17" x14ac:dyDescent="0.25">
      <c r="A1356">
        <v>1355</v>
      </c>
      <c r="B1356">
        <v>73.293454000000011</v>
      </c>
      <c r="C1356" s="2">
        <v>1</v>
      </c>
      <c r="H1356">
        <v>74.526135000000011</v>
      </c>
      <c r="I1356" s="3">
        <v>4</v>
      </c>
      <c r="P1356">
        <v>2</v>
      </c>
      <c r="Q1356" t="str">
        <f t="shared" si="22"/>
        <v>14</v>
      </c>
    </row>
    <row r="1357" spans="1:17" x14ac:dyDescent="0.25">
      <c r="A1357">
        <v>1356</v>
      </c>
      <c r="F1357">
        <v>72.81371200000001</v>
      </c>
      <c r="G1357" s="4">
        <v>3</v>
      </c>
      <c r="H1357">
        <v>74.406857000000002</v>
      </c>
      <c r="I1357" s="3">
        <v>4</v>
      </c>
      <c r="P1357">
        <v>2</v>
      </c>
      <c r="Q1357" t="str">
        <f t="shared" si="22"/>
        <v>34</v>
      </c>
    </row>
    <row r="1358" spans="1:17" x14ac:dyDescent="0.25">
      <c r="A1358">
        <v>1357</v>
      </c>
      <c r="F1358">
        <v>72.749588000000003</v>
      </c>
      <c r="G1358" s="4">
        <v>3</v>
      </c>
      <c r="H1358">
        <v>74.419176000000007</v>
      </c>
      <c r="I1358" s="3">
        <v>4</v>
      </c>
      <c r="P1358">
        <v>2</v>
      </c>
      <c r="Q1358" t="str">
        <f t="shared" si="22"/>
        <v>34</v>
      </c>
    </row>
    <row r="1359" spans="1:17" x14ac:dyDescent="0.25">
      <c r="A1359">
        <v>1358</v>
      </c>
      <c r="F1359">
        <v>72.796960000000013</v>
      </c>
      <c r="G1359" s="4">
        <v>3</v>
      </c>
      <c r="H1359">
        <v>74.439692000000008</v>
      </c>
      <c r="I1359" s="3">
        <v>4</v>
      </c>
      <c r="P1359">
        <v>2</v>
      </c>
      <c r="Q1359" t="str">
        <f t="shared" si="22"/>
        <v>34</v>
      </c>
    </row>
    <row r="1360" spans="1:17" x14ac:dyDescent="0.25">
      <c r="A1360">
        <v>1359</v>
      </c>
      <c r="F1360">
        <v>72.79376400000001</v>
      </c>
      <c r="G1360" s="4">
        <v>3</v>
      </c>
      <c r="H1360">
        <v>74.450825000000009</v>
      </c>
      <c r="I1360" s="3">
        <v>4</v>
      </c>
      <c r="P1360">
        <v>2</v>
      </c>
      <c r="Q1360" t="str">
        <f t="shared" si="22"/>
        <v>34</v>
      </c>
    </row>
    <row r="1361" spans="1:17" x14ac:dyDescent="0.25">
      <c r="A1361">
        <v>1360</v>
      </c>
      <c r="F1361">
        <v>72.802321000000006</v>
      </c>
      <c r="G1361" s="4">
        <v>3</v>
      </c>
      <c r="H1361">
        <v>74.463918000000007</v>
      </c>
      <c r="I1361" s="3">
        <v>4</v>
      </c>
      <c r="P1361">
        <v>2</v>
      </c>
      <c r="Q1361" t="str">
        <f t="shared" si="22"/>
        <v>34</v>
      </c>
    </row>
    <row r="1362" spans="1:17" x14ac:dyDescent="0.25">
      <c r="A1362">
        <v>1361</v>
      </c>
      <c r="F1362">
        <v>72.774794</v>
      </c>
      <c r="G1362" s="4">
        <v>3</v>
      </c>
      <c r="H1362">
        <v>74.505413000000004</v>
      </c>
      <c r="I1362" s="3">
        <v>4</v>
      </c>
      <c r="P1362">
        <v>2</v>
      </c>
      <c r="Q1362" t="str">
        <f t="shared" si="22"/>
        <v>34</v>
      </c>
    </row>
    <row r="1363" spans="1:17" x14ac:dyDescent="0.25">
      <c r="A1363">
        <v>1362</v>
      </c>
      <c r="F1363">
        <v>72.755826000000013</v>
      </c>
      <c r="G1363" s="4">
        <v>3</v>
      </c>
      <c r="H1363">
        <v>74.500929000000014</v>
      </c>
      <c r="I1363" s="3">
        <v>4</v>
      </c>
      <c r="P1363">
        <v>2</v>
      </c>
      <c r="Q1363" t="str">
        <f t="shared" si="22"/>
        <v>34</v>
      </c>
    </row>
    <row r="1364" spans="1:17" x14ac:dyDescent="0.25">
      <c r="A1364">
        <v>1363</v>
      </c>
      <c r="F1364">
        <v>72.762269000000003</v>
      </c>
      <c r="G1364" s="4">
        <v>3</v>
      </c>
      <c r="H1364">
        <v>74.526135000000011</v>
      </c>
      <c r="I1364" s="3">
        <v>4</v>
      </c>
      <c r="P1364">
        <v>2</v>
      </c>
      <c r="Q1364" t="str">
        <f t="shared" si="22"/>
        <v>34</v>
      </c>
    </row>
    <row r="1365" spans="1:17" x14ac:dyDescent="0.25">
      <c r="A1365">
        <v>1364</v>
      </c>
      <c r="D1365">
        <v>56.387608000000014</v>
      </c>
      <c r="E1365" s="5">
        <v>2</v>
      </c>
      <c r="F1365">
        <v>72.758867000000009</v>
      </c>
      <c r="G1365" s="4">
        <v>3</v>
      </c>
      <c r="H1365">
        <v>74.526135000000011</v>
      </c>
      <c r="I1365" s="3">
        <v>4</v>
      </c>
      <c r="P1365">
        <v>3</v>
      </c>
      <c r="Q1365" t="str">
        <f t="shared" si="22"/>
        <v>234</v>
      </c>
    </row>
    <row r="1366" spans="1:17" x14ac:dyDescent="0.25">
      <c r="A1366">
        <v>1365</v>
      </c>
      <c r="D1366">
        <v>56.387608000000014</v>
      </c>
      <c r="E1366" s="5">
        <v>2</v>
      </c>
      <c r="F1366">
        <v>72.81371200000001</v>
      </c>
      <c r="G1366" s="4">
        <v>3</v>
      </c>
      <c r="P1366">
        <v>2</v>
      </c>
      <c r="Q1366" t="str">
        <f t="shared" si="22"/>
        <v>23</v>
      </c>
    </row>
    <row r="1367" spans="1:17" x14ac:dyDescent="0.25">
      <c r="A1367">
        <v>1366</v>
      </c>
      <c r="D1367">
        <v>56.410259000000011</v>
      </c>
      <c r="E1367" s="5">
        <v>2</v>
      </c>
      <c r="P1367">
        <v>1</v>
      </c>
      <c r="Q1367" t="str">
        <f t="shared" si="22"/>
        <v>2</v>
      </c>
    </row>
    <row r="1368" spans="1:17" x14ac:dyDescent="0.25">
      <c r="A1368">
        <v>1367</v>
      </c>
      <c r="D1368">
        <v>56.387608000000014</v>
      </c>
      <c r="E1368" s="5">
        <v>2</v>
      </c>
      <c r="P1368">
        <v>1</v>
      </c>
      <c r="Q1368" t="str">
        <f t="shared" si="22"/>
        <v>2</v>
      </c>
    </row>
    <row r="1369" spans="1:17" x14ac:dyDescent="0.25">
      <c r="A1369">
        <v>1368</v>
      </c>
      <c r="D1369">
        <v>56.45260600000001</v>
      </c>
      <c r="E1369" s="5">
        <v>2</v>
      </c>
      <c r="P1369">
        <v>1</v>
      </c>
      <c r="Q1369" t="str">
        <f t="shared" si="22"/>
        <v>2</v>
      </c>
    </row>
    <row r="1370" spans="1:17" x14ac:dyDescent="0.25">
      <c r="A1370">
        <v>1369</v>
      </c>
      <c r="D1370">
        <v>56.396229000000012</v>
      </c>
      <c r="E1370" s="5">
        <v>2</v>
      </c>
      <c r="P1370">
        <v>1</v>
      </c>
      <c r="Q1370" t="str">
        <f t="shared" si="22"/>
        <v>2</v>
      </c>
    </row>
    <row r="1371" spans="1:17" x14ac:dyDescent="0.25">
      <c r="A1371">
        <v>1370</v>
      </c>
      <c r="D1371">
        <v>56.424854000000011</v>
      </c>
      <c r="E1371" s="5">
        <v>2</v>
      </c>
      <c r="P1371">
        <v>1</v>
      </c>
      <c r="Q1371" t="str">
        <f t="shared" si="22"/>
        <v>2</v>
      </c>
    </row>
    <row r="1372" spans="1:17" x14ac:dyDescent="0.25">
      <c r="A1372">
        <v>1371</v>
      </c>
      <c r="B1372">
        <v>50.327415000000009</v>
      </c>
      <c r="C1372" s="2">
        <v>1</v>
      </c>
      <c r="D1372">
        <v>56.406075000000016</v>
      </c>
      <c r="E1372" s="5">
        <v>2</v>
      </c>
      <c r="P1372">
        <v>2</v>
      </c>
      <c r="Q1372" t="str">
        <f t="shared" si="22"/>
        <v>12</v>
      </c>
    </row>
    <row r="1373" spans="1:17" x14ac:dyDescent="0.25">
      <c r="A1373">
        <v>1372</v>
      </c>
      <c r="B1373">
        <v>50.342770000000009</v>
      </c>
      <c r="C1373" s="2">
        <v>1</v>
      </c>
      <c r="D1373">
        <v>56.458164000000011</v>
      </c>
      <c r="E1373" s="5">
        <v>2</v>
      </c>
      <c r="P1373">
        <v>2</v>
      </c>
      <c r="Q1373" t="str">
        <f t="shared" si="22"/>
        <v>12</v>
      </c>
    </row>
    <row r="1374" spans="1:17" x14ac:dyDescent="0.25">
      <c r="A1374">
        <v>1373</v>
      </c>
      <c r="B1374">
        <v>50.303131000000015</v>
      </c>
      <c r="C1374" s="2">
        <v>1</v>
      </c>
      <c r="D1374">
        <v>56.387608000000014</v>
      </c>
      <c r="E1374" s="5">
        <v>2</v>
      </c>
      <c r="P1374">
        <v>2</v>
      </c>
      <c r="Q1374" t="str">
        <f t="shared" si="22"/>
        <v>12</v>
      </c>
    </row>
    <row r="1375" spans="1:17" x14ac:dyDescent="0.25">
      <c r="A1375">
        <v>1374</v>
      </c>
      <c r="B1375">
        <v>50.369198000000011</v>
      </c>
      <c r="C1375" s="2">
        <v>1</v>
      </c>
      <c r="D1375">
        <v>56.387608000000014</v>
      </c>
      <c r="E1375" s="5">
        <v>2</v>
      </c>
      <c r="P1375">
        <v>2</v>
      </c>
      <c r="Q1375" t="str">
        <f t="shared" si="22"/>
        <v>12</v>
      </c>
    </row>
    <row r="1376" spans="1:17" x14ac:dyDescent="0.25">
      <c r="A1376">
        <v>1375</v>
      </c>
      <c r="B1376">
        <v>50.389248000000009</v>
      </c>
      <c r="C1376" s="2">
        <v>1</v>
      </c>
      <c r="P1376">
        <v>1</v>
      </c>
      <c r="Q1376" t="str">
        <f t="shared" si="22"/>
        <v>1</v>
      </c>
    </row>
    <row r="1377" spans="1:17" x14ac:dyDescent="0.25">
      <c r="A1377">
        <v>1376</v>
      </c>
      <c r="B1377">
        <v>50.397255000000015</v>
      </c>
      <c r="C1377" s="2">
        <v>1</v>
      </c>
      <c r="P1377">
        <v>1</v>
      </c>
      <c r="Q1377" t="str">
        <f t="shared" si="22"/>
        <v>1</v>
      </c>
    </row>
    <row r="1378" spans="1:17" x14ac:dyDescent="0.25">
      <c r="A1378">
        <v>1377</v>
      </c>
      <c r="B1378">
        <v>50.39756400000001</v>
      </c>
      <c r="C1378" s="2">
        <v>1</v>
      </c>
      <c r="P1378">
        <v>1</v>
      </c>
      <c r="Q1378" t="str">
        <f t="shared" si="22"/>
        <v>1</v>
      </c>
    </row>
    <row r="1379" spans="1:17" x14ac:dyDescent="0.25">
      <c r="A1379">
        <v>1378</v>
      </c>
      <c r="B1379">
        <v>50.359249000000013</v>
      </c>
      <c r="C1379" s="2">
        <v>1</v>
      </c>
      <c r="P1379">
        <v>1</v>
      </c>
      <c r="Q1379" t="str">
        <f t="shared" si="22"/>
        <v>1</v>
      </c>
    </row>
    <row r="1380" spans="1:17" x14ac:dyDescent="0.25">
      <c r="A1380">
        <v>1379</v>
      </c>
      <c r="B1380">
        <v>50.294304000000011</v>
      </c>
      <c r="C1380" s="2">
        <v>1</v>
      </c>
      <c r="P1380">
        <v>1</v>
      </c>
      <c r="Q1380" t="str">
        <f t="shared" si="22"/>
        <v>1</v>
      </c>
    </row>
    <row r="1381" spans="1:17" x14ac:dyDescent="0.25">
      <c r="A1381">
        <v>1380</v>
      </c>
      <c r="B1381">
        <v>50.327415000000009</v>
      </c>
      <c r="C1381" s="2">
        <v>1</v>
      </c>
      <c r="H1381">
        <v>51.276192000000009</v>
      </c>
      <c r="I1381" s="3">
        <v>4</v>
      </c>
      <c r="P1381">
        <v>2</v>
      </c>
      <c r="Q1381" t="str">
        <f t="shared" si="22"/>
        <v>14</v>
      </c>
    </row>
    <row r="1382" spans="1:17" x14ac:dyDescent="0.25">
      <c r="A1382">
        <v>1381</v>
      </c>
      <c r="F1382">
        <v>49.454601000000011</v>
      </c>
      <c r="G1382" s="4">
        <v>3</v>
      </c>
      <c r="H1382">
        <v>51.234051000000015</v>
      </c>
      <c r="I1382" s="3">
        <v>4</v>
      </c>
      <c r="P1382">
        <v>2</v>
      </c>
      <c r="Q1382" t="str">
        <f t="shared" si="22"/>
        <v>34</v>
      </c>
    </row>
    <row r="1383" spans="1:17" x14ac:dyDescent="0.25">
      <c r="A1383">
        <v>1382</v>
      </c>
      <c r="F1383">
        <v>49.469040000000014</v>
      </c>
      <c r="G1383" s="4">
        <v>3</v>
      </c>
      <c r="H1383">
        <v>51.252876000000015</v>
      </c>
      <c r="I1383" s="3">
        <v>4</v>
      </c>
      <c r="P1383">
        <v>2</v>
      </c>
      <c r="Q1383" t="str">
        <f t="shared" si="22"/>
        <v>34</v>
      </c>
    </row>
    <row r="1384" spans="1:17" x14ac:dyDescent="0.25">
      <c r="A1384">
        <v>1383</v>
      </c>
      <c r="F1384">
        <v>49.42705500000001</v>
      </c>
      <c r="G1384" s="4">
        <v>3</v>
      </c>
      <c r="H1384">
        <v>51.255272000000012</v>
      </c>
      <c r="I1384" s="3">
        <v>4</v>
      </c>
      <c r="P1384">
        <v>2</v>
      </c>
      <c r="Q1384" t="str">
        <f t="shared" si="22"/>
        <v>34</v>
      </c>
    </row>
    <row r="1385" spans="1:17" x14ac:dyDescent="0.25">
      <c r="A1385">
        <v>1384</v>
      </c>
      <c r="F1385">
        <v>49.420982000000009</v>
      </c>
      <c r="G1385" s="4">
        <v>3</v>
      </c>
      <c r="H1385">
        <v>51.229408000000014</v>
      </c>
      <c r="I1385" s="3">
        <v>4</v>
      </c>
      <c r="P1385">
        <v>2</v>
      </c>
      <c r="Q1385" t="str">
        <f t="shared" si="22"/>
        <v>34</v>
      </c>
    </row>
    <row r="1386" spans="1:17" x14ac:dyDescent="0.25">
      <c r="A1386">
        <v>1385</v>
      </c>
      <c r="F1386">
        <v>49.454243000000012</v>
      </c>
      <c r="G1386" s="4">
        <v>3</v>
      </c>
      <c r="H1386">
        <v>51.232063000000011</v>
      </c>
      <c r="I1386" s="3">
        <v>4</v>
      </c>
      <c r="P1386">
        <v>2</v>
      </c>
      <c r="Q1386" t="str">
        <f t="shared" si="22"/>
        <v>34</v>
      </c>
    </row>
    <row r="1387" spans="1:17" x14ac:dyDescent="0.25">
      <c r="A1387">
        <v>1386</v>
      </c>
      <c r="F1387">
        <v>49.484139000000013</v>
      </c>
      <c r="G1387" s="4">
        <v>3</v>
      </c>
      <c r="H1387">
        <v>51.244305000000011</v>
      </c>
      <c r="I1387" s="3">
        <v>4</v>
      </c>
      <c r="P1387">
        <v>2</v>
      </c>
      <c r="Q1387" t="str">
        <f t="shared" si="22"/>
        <v>34</v>
      </c>
    </row>
    <row r="1388" spans="1:17" x14ac:dyDescent="0.25">
      <c r="A1388">
        <v>1387</v>
      </c>
      <c r="F1388">
        <v>49.483734000000013</v>
      </c>
      <c r="G1388" s="4">
        <v>3</v>
      </c>
      <c r="H1388">
        <v>51.231705000000012</v>
      </c>
      <c r="I1388" s="3">
        <v>4</v>
      </c>
      <c r="P1388">
        <v>2</v>
      </c>
      <c r="Q1388" t="str">
        <f t="shared" si="22"/>
        <v>34</v>
      </c>
    </row>
    <row r="1389" spans="1:17" x14ac:dyDescent="0.25">
      <c r="A1389">
        <v>1388</v>
      </c>
      <c r="D1389">
        <v>34.397020000000012</v>
      </c>
      <c r="E1389" s="5">
        <v>2</v>
      </c>
      <c r="F1389">
        <v>49.451798000000011</v>
      </c>
      <c r="G1389" s="4">
        <v>3</v>
      </c>
      <c r="H1389">
        <v>51.254917000000013</v>
      </c>
      <c r="I1389" s="3">
        <v>4</v>
      </c>
      <c r="P1389">
        <v>3</v>
      </c>
      <c r="Q1389" t="str">
        <f t="shared" si="22"/>
        <v>234</v>
      </c>
    </row>
    <row r="1390" spans="1:17" x14ac:dyDescent="0.25">
      <c r="A1390">
        <v>1389</v>
      </c>
      <c r="D1390">
        <v>34.419212000000016</v>
      </c>
      <c r="E1390" s="5">
        <v>2</v>
      </c>
      <c r="F1390">
        <v>49.395115000000011</v>
      </c>
      <c r="G1390" s="4">
        <v>3</v>
      </c>
      <c r="H1390">
        <v>51.241398000000011</v>
      </c>
      <c r="I1390" s="3">
        <v>4</v>
      </c>
      <c r="P1390">
        <v>3</v>
      </c>
      <c r="Q1390" t="str">
        <f t="shared" si="22"/>
        <v>234</v>
      </c>
    </row>
    <row r="1391" spans="1:17" x14ac:dyDescent="0.25">
      <c r="A1391">
        <v>1390</v>
      </c>
      <c r="D1391">
        <v>34.448141000000007</v>
      </c>
      <c r="E1391" s="5">
        <v>2</v>
      </c>
      <c r="F1391">
        <v>49.424450000000014</v>
      </c>
      <c r="G1391" s="4">
        <v>3</v>
      </c>
      <c r="H1391">
        <v>51.276192000000009</v>
      </c>
      <c r="I1391" s="3">
        <v>4</v>
      </c>
      <c r="P1391">
        <v>3</v>
      </c>
      <c r="Q1391" t="str">
        <f t="shared" si="22"/>
        <v>234</v>
      </c>
    </row>
    <row r="1392" spans="1:17" x14ac:dyDescent="0.25">
      <c r="A1392">
        <v>1391</v>
      </c>
      <c r="D1392">
        <v>34.42385500000001</v>
      </c>
      <c r="E1392" s="5">
        <v>2</v>
      </c>
      <c r="F1392">
        <v>49.454601000000011</v>
      </c>
      <c r="G1392" s="4">
        <v>3</v>
      </c>
      <c r="P1392">
        <v>2</v>
      </c>
      <c r="Q1392" t="str">
        <f t="shared" si="22"/>
        <v>23</v>
      </c>
    </row>
    <row r="1393" spans="1:17" x14ac:dyDescent="0.25">
      <c r="A1393">
        <v>1392</v>
      </c>
      <c r="D1393">
        <v>34.390947000000011</v>
      </c>
      <c r="E1393" s="5">
        <v>2</v>
      </c>
      <c r="F1393">
        <v>49.454601000000011</v>
      </c>
      <c r="G1393" s="4">
        <v>3</v>
      </c>
      <c r="P1393">
        <v>2</v>
      </c>
      <c r="Q1393" t="str">
        <f t="shared" si="22"/>
        <v>23</v>
      </c>
    </row>
    <row r="1394" spans="1:17" x14ac:dyDescent="0.25">
      <c r="A1394">
        <v>1393</v>
      </c>
      <c r="D1394">
        <v>34.347481000000016</v>
      </c>
      <c r="E1394" s="5">
        <v>2</v>
      </c>
      <c r="P1394">
        <v>1</v>
      </c>
      <c r="Q1394" t="str">
        <f t="shared" si="22"/>
        <v>2</v>
      </c>
    </row>
    <row r="1395" spans="1:17" x14ac:dyDescent="0.25">
      <c r="A1395">
        <v>1394</v>
      </c>
      <c r="D1395">
        <v>34.428141000000011</v>
      </c>
      <c r="E1395" s="5">
        <v>2</v>
      </c>
      <c r="P1395">
        <v>1</v>
      </c>
      <c r="Q1395" t="str">
        <f t="shared" si="22"/>
        <v>2</v>
      </c>
    </row>
    <row r="1396" spans="1:17" x14ac:dyDescent="0.25">
      <c r="A1396">
        <v>1395</v>
      </c>
      <c r="D1396">
        <v>34.444923000000017</v>
      </c>
      <c r="E1396" s="5">
        <v>2</v>
      </c>
      <c r="P1396">
        <v>1</v>
      </c>
      <c r="Q1396" t="str">
        <f t="shared" si="22"/>
        <v>2</v>
      </c>
    </row>
    <row r="1397" spans="1:17" x14ac:dyDescent="0.25">
      <c r="A1397">
        <v>1396</v>
      </c>
      <c r="B1397">
        <v>28.974190000000007</v>
      </c>
      <c r="C1397" s="2">
        <v>1</v>
      </c>
      <c r="D1397">
        <v>34.441862000000015</v>
      </c>
      <c r="E1397" s="5">
        <v>2</v>
      </c>
      <c r="P1397">
        <v>2</v>
      </c>
      <c r="Q1397" t="str">
        <f t="shared" si="22"/>
        <v>12</v>
      </c>
    </row>
    <row r="1398" spans="1:17" x14ac:dyDescent="0.25">
      <c r="A1398">
        <v>1397</v>
      </c>
      <c r="B1398">
        <v>28.951843000000011</v>
      </c>
      <c r="C1398" s="2">
        <v>1</v>
      </c>
      <c r="D1398">
        <v>34.402937000000009</v>
      </c>
      <c r="E1398" s="5">
        <v>2</v>
      </c>
      <c r="P1398">
        <v>2</v>
      </c>
      <c r="Q1398" t="str">
        <f t="shared" si="22"/>
        <v>12</v>
      </c>
    </row>
    <row r="1399" spans="1:17" x14ac:dyDescent="0.25">
      <c r="A1399">
        <v>1398</v>
      </c>
      <c r="B1399">
        <v>28.904551000000012</v>
      </c>
      <c r="C1399" s="2">
        <v>1</v>
      </c>
      <c r="D1399">
        <v>34.369370000000011</v>
      </c>
      <c r="E1399" s="5">
        <v>2</v>
      </c>
      <c r="P1399">
        <v>2</v>
      </c>
      <c r="Q1399" t="str">
        <f t="shared" si="22"/>
        <v>12</v>
      </c>
    </row>
    <row r="1400" spans="1:17" x14ac:dyDescent="0.25">
      <c r="A1400">
        <v>1399</v>
      </c>
      <c r="B1400">
        <v>28.869093000000014</v>
      </c>
      <c r="C1400" s="2">
        <v>1</v>
      </c>
      <c r="D1400">
        <v>34.397020000000012</v>
      </c>
      <c r="E1400" s="5">
        <v>2</v>
      </c>
      <c r="P1400">
        <v>2</v>
      </c>
      <c r="Q1400" t="str">
        <f t="shared" si="22"/>
        <v>12</v>
      </c>
    </row>
    <row r="1401" spans="1:17" x14ac:dyDescent="0.25">
      <c r="A1401">
        <v>1400</v>
      </c>
      <c r="B1401">
        <v>28.867920000000012</v>
      </c>
      <c r="C1401" s="2">
        <v>1</v>
      </c>
      <c r="D1401">
        <v>34.397020000000012</v>
      </c>
      <c r="E1401" s="5">
        <v>2</v>
      </c>
      <c r="P1401">
        <v>2</v>
      </c>
      <c r="Q1401" t="str">
        <f t="shared" si="22"/>
        <v>12</v>
      </c>
    </row>
    <row r="1402" spans="1:17" x14ac:dyDescent="0.25">
      <c r="A1402">
        <v>1401</v>
      </c>
      <c r="B1402">
        <v>28.974190000000007</v>
      </c>
      <c r="C1402" s="2">
        <v>1</v>
      </c>
      <c r="P1402">
        <v>1</v>
      </c>
      <c r="Q1402" t="str">
        <f t="shared" si="22"/>
        <v>1</v>
      </c>
    </row>
    <row r="1403" spans="1:17" x14ac:dyDescent="0.25">
      <c r="A1403">
        <v>1402</v>
      </c>
      <c r="B1403">
        <v>28.974190000000007</v>
      </c>
      <c r="C1403" s="2">
        <v>1</v>
      </c>
      <c r="J1403">
        <v>38.808880000000009</v>
      </c>
      <c r="K1403" t="s">
        <v>22</v>
      </c>
      <c r="Q1403" t="str">
        <f t="shared" si="22"/>
        <v>1</v>
      </c>
    </row>
    <row r="1404" spans="1:17" x14ac:dyDescent="0.25">
      <c r="A1404">
        <v>1403</v>
      </c>
      <c r="Q1404" t="str">
        <f t="shared" si="22"/>
        <v/>
      </c>
    </row>
    <row r="1405" spans="1:17" x14ac:dyDescent="0.25">
      <c r="A1405">
        <v>1404</v>
      </c>
      <c r="J1405">
        <v>38.851482000000011</v>
      </c>
      <c r="K1405" t="s">
        <v>22</v>
      </c>
      <c r="Q1405" t="str">
        <f t="shared" si="22"/>
        <v/>
      </c>
    </row>
    <row r="1406" spans="1:17" x14ac:dyDescent="0.25">
      <c r="A1406">
        <v>1405</v>
      </c>
      <c r="B1406">
        <v>72.493042000000003</v>
      </c>
      <c r="C1406" s="2">
        <v>1</v>
      </c>
      <c r="P1406">
        <v>1</v>
      </c>
      <c r="Q1406" t="str">
        <f t="shared" si="22"/>
        <v>1</v>
      </c>
    </row>
    <row r="1407" spans="1:17" x14ac:dyDescent="0.25">
      <c r="A1407">
        <v>1406</v>
      </c>
      <c r="B1407">
        <v>72.517011000000011</v>
      </c>
      <c r="C1407" s="2">
        <v>1</v>
      </c>
      <c r="P1407">
        <v>1</v>
      </c>
      <c r="Q1407" t="str">
        <f t="shared" si="22"/>
        <v>1</v>
      </c>
    </row>
    <row r="1408" spans="1:17" x14ac:dyDescent="0.25">
      <c r="A1408">
        <v>1407</v>
      </c>
      <c r="B1408">
        <v>72.525104000000013</v>
      </c>
      <c r="C1408" s="2">
        <v>1</v>
      </c>
      <c r="H1408">
        <v>62.891453000000013</v>
      </c>
      <c r="I1408" s="3">
        <v>4</v>
      </c>
      <c r="P1408">
        <v>2</v>
      </c>
      <c r="Q1408" t="str">
        <f t="shared" si="22"/>
        <v>14</v>
      </c>
    </row>
    <row r="1409" spans="1:17" x14ac:dyDescent="0.25">
      <c r="A1409">
        <v>1408</v>
      </c>
      <c r="B1409">
        <v>72.557166000000009</v>
      </c>
      <c r="C1409" s="2">
        <v>1</v>
      </c>
      <c r="H1409">
        <v>62.937115000000013</v>
      </c>
      <c r="I1409" s="3">
        <v>4</v>
      </c>
      <c r="P1409">
        <v>2</v>
      </c>
      <c r="Q1409" t="str">
        <f t="shared" si="22"/>
        <v>14</v>
      </c>
    </row>
    <row r="1410" spans="1:17" x14ac:dyDescent="0.25">
      <c r="A1410">
        <v>1409</v>
      </c>
      <c r="B1410">
        <v>72.548660000000012</v>
      </c>
      <c r="C1410" s="2">
        <v>1</v>
      </c>
      <c r="H1410">
        <v>62.855183000000011</v>
      </c>
      <c r="I1410" s="3">
        <v>4</v>
      </c>
      <c r="P1410">
        <v>2</v>
      </c>
      <c r="Q1410" t="str">
        <f t="shared" ref="Q1410:Q1473" si="23">CONCATENATE(C1410,E1410,G1410,I1410)</f>
        <v>14</v>
      </c>
    </row>
    <row r="1411" spans="1:17" x14ac:dyDescent="0.25">
      <c r="A1411">
        <v>1410</v>
      </c>
      <c r="B1411">
        <v>72.506341000000006</v>
      </c>
      <c r="C1411" s="2">
        <v>1</v>
      </c>
      <c r="H1411">
        <v>62.847118000000009</v>
      </c>
      <c r="I1411" s="3">
        <v>4</v>
      </c>
      <c r="P1411">
        <v>2</v>
      </c>
      <c r="Q1411" t="str">
        <f t="shared" si="23"/>
        <v>14</v>
      </c>
    </row>
    <row r="1412" spans="1:17" x14ac:dyDescent="0.25">
      <c r="A1412">
        <v>1411</v>
      </c>
      <c r="B1412">
        <v>72.503042000000008</v>
      </c>
      <c r="C1412" s="2">
        <v>1</v>
      </c>
      <c r="H1412">
        <v>62.865738000000015</v>
      </c>
      <c r="I1412" s="3">
        <v>4</v>
      </c>
      <c r="P1412">
        <v>2</v>
      </c>
      <c r="Q1412" t="str">
        <f t="shared" si="23"/>
        <v>14</v>
      </c>
    </row>
    <row r="1413" spans="1:17" x14ac:dyDescent="0.25">
      <c r="A1413">
        <v>1412</v>
      </c>
      <c r="B1413">
        <v>72.486186000000004</v>
      </c>
      <c r="C1413" s="2">
        <v>1</v>
      </c>
      <c r="H1413">
        <v>62.859871000000012</v>
      </c>
      <c r="I1413" s="3">
        <v>4</v>
      </c>
      <c r="P1413">
        <v>2</v>
      </c>
      <c r="Q1413" t="str">
        <f t="shared" si="23"/>
        <v>14</v>
      </c>
    </row>
    <row r="1414" spans="1:17" x14ac:dyDescent="0.25">
      <c r="A1414">
        <v>1413</v>
      </c>
      <c r="B1414">
        <v>72.468764000000007</v>
      </c>
      <c r="C1414" s="2">
        <v>1</v>
      </c>
      <c r="H1414">
        <v>62.875896000000012</v>
      </c>
      <c r="I1414" s="3">
        <v>4</v>
      </c>
      <c r="P1414">
        <v>2</v>
      </c>
      <c r="Q1414" t="str">
        <f t="shared" si="23"/>
        <v>14</v>
      </c>
    </row>
    <row r="1415" spans="1:17" x14ac:dyDescent="0.25">
      <c r="A1415">
        <v>1414</v>
      </c>
      <c r="B1415">
        <v>72.579125000000005</v>
      </c>
      <c r="C1415" s="2">
        <v>1</v>
      </c>
      <c r="H1415">
        <v>62.91176200000001</v>
      </c>
      <c r="I1415" s="3">
        <v>4</v>
      </c>
      <c r="P1415">
        <v>2</v>
      </c>
      <c r="Q1415" t="str">
        <f t="shared" si="23"/>
        <v>14</v>
      </c>
    </row>
    <row r="1416" spans="1:17" x14ac:dyDescent="0.25">
      <c r="A1416">
        <v>1415</v>
      </c>
      <c r="B1416">
        <v>72.493042000000003</v>
      </c>
      <c r="C1416" s="2">
        <v>1</v>
      </c>
      <c r="H1416">
        <v>62.88186300000001</v>
      </c>
      <c r="I1416" s="3">
        <v>4</v>
      </c>
      <c r="P1416">
        <v>2</v>
      </c>
      <c r="Q1416" t="str">
        <f t="shared" si="23"/>
        <v>14</v>
      </c>
    </row>
    <row r="1417" spans="1:17" x14ac:dyDescent="0.25">
      <c r="A1417">
        <v>1416</v>
      </c>
      <c r="B1417">
        <v>72.493042000000003</v>
      </c>
      <c r="C1417" s="2">
        <v>1</v>
      </c>
      <c r="H1417">
        <v>62.852478000000012</v>
      </c>
      <c r="I1417" s="3">
        <v>4</v>
      </c>
      <c r="P1417">
        <v>2</v>
      </c>
      <c r="Q1417" t="str">
        <f t="shared" si="23"/>
        <v>14</v>
      </c>
    </row>
    <row r="1418" spans="1:17" x14ac:dyDescent="0.25">
      <c r="A1418">
        <v>1417</v>
      </c>
      <c r="H1418">
        <v>62.891453000000013</v>
      </c>
      <c r="I1418" s="3">
        <v>4</v>
      </c>
      <c r="P1418">
        <v>1</v>
      </c>
      <c r="Q1418" t="str">
        <f t="shared" si="23"/>
        <v>4</v>
      </c>
    </row>
    <row r="1419" spans="1:17" x14ac:dyDescent="0.25">
      <c r="A1419">
        <v>1418</v>
      </c>
      <c r="P1419">
        <v>0</v>
      </c>
      <c r="Q1419" t="str">
        <f t="shared" si="23"/>
        <v/>
      </c>
    </row>
    <row r="1420" spans="1:17" x14ac:dyDescent="0.25">
      <c r="A1420">
        <v>1419</v>
      </c>
      <c r="F1420">
        <v>72.658094000000006</v>
      </c>
      <c r="G1420" s="4">
        <v>3</v>
      </c>
      <c r="P1420">
        <v>1</v>
      </c>
      <c r="Q1420" t="str">
        <f t="shared" si="23"/>
        <v>3</v>
      </c>
    </row>
    <row r="1421" spans="1:17" x14ac:dyDescent="0.25">
      <c r="A1421">
        <v>1420</v>
      </c>
      <c r="D1421">
        <v>81.964382999999998</v>
      </c>
      <c r="E1421" s="5">
        <v>2</v>
      </c>
      <c r="F1421">
        <v>72.658094000000006</v>
      </c>
      <c r="G1421" s="4">
        <v>3</v>
      </c>
      <c r="P1421">
        <v>2</v>
      </c>
      <c r="Q1421" t="str">
        <f t="shared" si="23"/>
        <v>23</v>
      </c>
    </row>
    <row r="1422" spans="1:17" x14ac:dyDescent="0.25">
      <c r="A1422">
        <v>1421</v>
      </c>
      <c r="D1422">
        <v>81.941289000000012</v>
      </c>
      <c r="E1422" s="5">
        <v>2</v>
      </c>
      <c r="F1422">
        <v>72.640568000000002</v>
      </c>
      <c r="G1422" s="4">
        <v>3</v>
      </c>
      <c r="P1422">
        <v>2</v>
      </c>
      <c r="Q1422" t="str">
        <f t="shared" si="23"/>
        <v>23</v>
      </c>
    </row>
    <row r="1423" spans="1:17" x14ac:dyDescent="0.25">
      <c r="A1423">
        <v>1422</v>
      </c>
      <c r="D1423">
        <v>81.934227000000007</v>
      </c>
      <c r="E1423" s="5">
        <v>2</v>
      </c>
      <c r="F1423">
        <v>72.644949000000011</v>
      </c>
      <c r="G1423" s="4">
        <v>3</v>
      </c>
      <c r="P1423">
        <v>2</v>
      </c>
      <c r="Q1423" t="str">
        <f t="shared" si="23"/>
        <v>23</v>
      </c>
    </row>
    <row r="1424" spans="1:17" x14ac:dyDescent="0.25">
      <c r="A1424">
        <v>1423</v>
      </c>
      <c r="D1424">
        <v>81.915620000000004</v>
      </c>
      <c r="E1424" s="5">
        <v>2</v>
      </c>
      <c r="F1424">
        <v>72.56598000000001</v>
      </c>
      <c r="G1424" s="4">
        <v>3</v>
      </c>
      <c r="P1424">
        <v>2</v>
      </c>
      <c r="Q1424" t="str">
        <f t="shared" si="23"/>
        <v>23</v>
      </c>
    </row>
    <row r="1425" spans="1:17" x14ac:dyDescent="0.25">
      <c r="A1425">
        <v>1424</v>
      </c>
      <c r="D1425">
        <v>81.880157000000011</v>
      </c>
      <c r="E1425" s="5">
        <v>2</v>
      </c>
      <c r="F1425">
        <v>72.566908000000012</v>
      </c>
      <c r="G1425" s="4">
        <v>3</v>
      </c>
      <c r="P1425">
        <v>2</v>
      </c>
      <c r="Q1425" t="str">
        <f t="shared" si="23"/>
        <v>23</v>
      </c>
    </row>
    <row r="1426" spans="1:17" x14ac:dyDescent="0.25">
      <c r="A1426">
        <v>1425</v>
      </c>
      <c r="D1426">
        <v>81.922579000000013</v>
      </c>
      <c r="E1426" s="5">
        <v>2</v>
      </c>
      <c r="F1426">
        <v>72.557423</v>
      </c>
      <c r="G1426" s="4">
        <v>3</v>
      </c>
      <c r="P1426">
        <v>2</v>
      </c>
      <c r="Q1426" t="str">
        <f t="shared" si="23"/>
        <v>23</v>
      </c>
    </row>
    <row r="1427" spans="1:17" x14ac:dyDescent="0.25">
      <c r="A1427">
        <v>1426</v>
      </c>
      <c r="D1427">
        <v>81.935208000000003</v>
      </c>
      <c r="E1427" s="5">
        <v>2</v>
      </c>
      <c r="F1427">
        <v>72.537062000000006</v>
      </c>
      <c r="G1427" s="4">
        <v>3</v>
      </c>
      <c r="P1427">
        <v>2</v>
      </c>
      <c r="Q1427" t="str">
        <f t="shared" si="23"/>
        <v>23</v>
      </c>
    </row>
    <row r="1428" spans="1:17" x14ac:dyDescent="0.25">
      <c r="A1428">
        <v>1427</v>
      </c>
      <c r="D1428">
        <v>82.006495999999999</v>
      </c>
      <c r="E1428" s="5">
        <v>2</v>
      </c>
      <c r="F1428">
        <v>72.658094000000006</v>
      </c>
      <c r="G1428" s="4">
        <v>3</v>
      </c>
      <c r="P1428">
        <v>2</v>
      </c>
      <c r="Q1428" t="str">
        <f t="shared" si="23"/>
        <v>23</v>
      </c>
    </row>
    <row r="1429" spans="1:17" x14ac:dyDescent="0.25">
      <c r="A1429">
        <v>1428</v>
      </c>
      <c r="D1429">
        <v>82.039072000000004</v>
      </c>
      <c r="E1429" s="5">
        <v>2</v>
      </c>
      <c r="P1429">
        <v>1</v>
      </c>
      <c r="Q1429" t="str">
        <f t="shared" si="23"/>
        <v>2</v>
      </c>
    </row>
    <row r="1430" spans="1:17" x14ac:dyDescent="0.25">
      <c r="A1430">
        <v>1429</v>
      </c>
      <c r="D1430">
        <v>81.964382999999998</v>
      </c>
      <c r="E1430" s="5">
        <v>2</v>
      </c>
      <c r="P1430">
        <v>1</v>
      </c>
      <c r="Q1430" t="str">
        <f t="shared" si="23"/>
        <v>2</v>
      </c>
    </row>
    <row r="1431" spans="1:17" x14ac:dyDescent="0.25">
      <c r="A1431">
        <v>1430</v>
      </c>
      <c r="P1431">
        <v>0</v>
      </c>
      <c r="Q1431" t="str">
        <f t="shared" si="23"/>
        <v/>
      </c>
    </row>
    <row r="1432" spans="1:17" x14ac:dyDescent="0.25">
      <c r="A1432">
        <v>1431</v>
      </c>
      <c r="P1432">
        <v>0</v>
      </c>
      <c r="Q1432" t="str">
        <f t="shared" si="23"/>
        <v/>
      </c>
    </row>
    <row r="1433" spans="1:17" x14ac:dyDescent="0.25">
      <c r="A1433">
        <v>1432</v>
      </c>
      <c r="P1433">
        <v>0</v>
      </c>
      <c r="Q1433" t="str">
        <f t="shared" si="23"/>
        <v/>
      </c>
    </row>
    <row r="1434" spans="1:17" x14ac:dyDescent="0.25">
      <c r="A1434">
        <v>1433</v>
      </c>
      <c r="B1434">
        <v>92.511807000000005</v>
      </c>
      <c r="C1434" s="2">
        <v>1</v>
      </c>
      <c r="P1434">
        <v>1</v>
      </c>
      <c r="Q1434" t="str">
        <f t="shared" si="23"/>
        <v>1</v>
      </c>
    </row>
    <row r="1435" spans="1:17" x14ac:dyDescent="0.25">
      <c r="A1435">
        <v>1434</v>
      </c>
      <c r="B1435">
        <v>92.498919000000001</v>
      </c>
      <c r="C1435" s="2">
        <v>1</v>
      </c>
      <c r="P1435">
        <v>1</v>
      </c>
      <c r="Q1435" t="str">
        <f t="shared" si="23"/>
        <v>1</v>
      </c>
    </row>
    <row r="1436" spans="1:17" x14ac:dyDescent="0.25">
      <c r="A1436">
        <v>1435</v>
      </c>
      <c r="B1436">
        <v>92.510826000000009</v>
      </c>
      <c r="C1436" s="2">
        <v>1</v>
      </c>
      <c r="H1436">
        <v>84.103300000000004</v>
      </c>
      <c r="I1436" s="3">
        <v>4</v>
      </c>
      <c r="P1436">
        <v>2</v>
      </c>
      <c r="Q1436" t="str">
        <f t="shared" si="23"/>
        <v>14</v>
      </c>
    </row>
    <row r="1437" spans="1:17" x14ac:dyDescent="0.25">
      <c r="A1437">
        <v>1436</v>
      </c>
      <c r="B1437">
        <v>92.520672000000005</v>
      </c>
      <c r="C1437" s="2">
        <v>1</v>
      </c>
      <c r="H1437">
        <v>84.024434000000014</v>
      </c>
      <c r="I1437" s="3">
        <v>4</v>
      </c>
      <c r="P1437">
        <v>2</v>
      </c>
      <c r="Q1437" t="str">
        <f t="shared" si="23"/>
        <v>14</v>
      </c>
    </row>
    <row r="1438" spans="1:17" x14ac:dyDescent="0.25">
      <c r="A1438">
        <v>1437</v>
      </c>
      <c r="B1438">
        <v>92.477579000000006</v>
      </c>
      <c r="C1438" s="2">
        <v>1</v>
      </c>
      <c r="H1438">
        <v>83.996547000000007</v>
      </c>
      <c r="I1438" s="3">
        <v>4</v>
      </c>
      <c r="P1438">
        <v>2</v>
      </c>
      <c r="Q1438" t="str">
        <f t="shared" si="23"/>
        <v>14</v>
      </c>
    </row>
    <row r="1439" spans="1:17" x14ac:dyDescent="0.25">
      <c r="A1439">
        <v>1438</v>
      </c>
      <c r="B1439">
        <v>92.459538000000009</v>
      </c>
      <c r="C1439" s="2">
        <v>1</v>
      </c>
      <c r="H1439">
        <v>83.99933200000001</v>
      </c>
      <c r="I1439" s="3">
        <v>4</v>
      </c>
      <c r="P1439">
        <v>2</v>
      </c>
      <c r="Q1439" t="str">
        <f t="shared" si="23"/>
        <v>14</v>
      </c>
    </row>
    <row r="1440" spans="1:17" x14ac:dyDescent="0.25">
      <c r="A1440">
        <v>1439</v>
      </c>
      <c r="B1440">
        <v>92.503971000000007</v>
      </c>
      <c r="C1440" s="2">
        <v>1</v>
      </c>
      <c r="H1440">
        <v>84.007528000000008</v>
      </c>
      <c r="I1440" s="3">
        <v>4</v>
      </c>
      <c r="P1440">
        <v>2</v>
      </c>
      <c r="Q1440" t="str">
        <f t="shared" si="23"/>
        <v>14</v>
      </c>
    </row>
    <row r="1441" spans="1:17" x14ac:dyDescent="0.25">
      <c r="A1441">
        <v>1440</v>
      </c>
      <c r="B1441">
        <v>92.595104000000006</v>
      </c>
      <c r="C1441" s="2">
        <v>1</v>
      </c>
      <c r="H1441">
        <v>83.981960000000015</v>
      </c>
      <c r="I1441" s="3">
        <v>4</v>
      </c>
      <c r="P1441">
        <v>2</v>
      </c>
      <c r="Q1441" t="str">
        <f t="shared" si="23"/>
        <v>14</v>
      </c>
    </row>
    <row r="1442" spans="1:17" x14ac:dyDescent="0.25">
      <c r="A1442">
        <v>1441</v>
      </c>
      <c r="B1442">
        <v>92.511807000000005</v>
      </c>
      <c r="C1442" s="2">
        <v>1</v>
      </c>
      <c r="H1442">
        <v>83.979950000000002</v>
      </c>
      <c r="I1442" s="3">
        <v>4</v>
      </c>
      <c r="P1442">
        <v>2</v>
      </c>
      <c r="Q1442" t="str">
        <f t="shared" si="23"/>
        <v>14</v>
      </c>
    </row>
    <row r="1443" spans="1:17" x14ac:dyDescent="0.25">
      <c r="A1443">
        <v>1442</v>
      </c>
      <c r="F1443">
        <v>91.450155000000009</v>
      </c>
      <c r="G1443" s="4">
        <v>3</v>
      </c>
      <c r="H1443">
        <v>83.989074000000002</v>
      </c>
      <c r="I1443" s="3">
        <v>4</v>
      </c>
      <c r="P1443">
        <v>2</v>
      </c>
      <c r="Q1443" t="str">
        <f t="shared" si="23"/>
        <v>34</v>
      </c>
    </row>
    <row r="1444" spans="1:17" x14ac:dyDescent="0.25">
      <c r="A1444">
        <v>1443</v>
      </c>
      <c r="F1444">
        <v>91.450258000000005</v>
      </c>
      <c r="G1444" s="4">
        <v>3</v>
      </c>
      <c r="H1444">
        <v>83.96706300000001</v>
      </c>
      <c r="I1444" s="3">
        <v>4</v>
      </c>
      <c r="P1444">
        <v>2</v>
      </c>
      <c r="Q1444" t="str">
        <f t="shared" si="23"/>
        <v>34</v>
      </c>
    </row>
    <row r="1445" spans="1:17" x14ac:dyDescent="0.25">
      <c r="A1445">
        <v>1444</v>
      </c>
      <c r="F1445">
        <v>91.440155000000004</v>
      </c>
      <c r="G1445" s="4">
        <v>3</v>
      </c>
      <c r="H1445">
        <v>84.103300000000004</v>
      </c>
      <c r="I1445" s="3">
        <v>4</v>
      </c>
      <c r="P1445">
        <v>2</v>
      </c>
      <c r="Q1445" t="str">
        <f t="shared" si="23"/>
        <v>34</v>
      </c>
    </row>
    <row r="1446" spans="1:17" x14ac:dyDescent="0.25">
      <c r="A1446">
        <v>1445</v>
      </c>
      <c r="F1446">
        <v>91.45757900000001</v>
      </c>
      <c r="G1446" s="4">
        <v>3</v>
      </c>
      <c r="P1446">
        <v>1</v>
      </c>
      <c r="Q1446" t="str">
        <f t="shared" si="23"/>
        <v>3</v>
      </c>
    </row>
    <row r="1447" spans="1:17" x14ac:dyDescent="0.25">
      <c r="A1447">
        <v>1446</v>
      </c>
      <c r="F1447">
        <v>91.522114000000002</v>
      </c>
      <c r="G1447" s="4">
        <v>3</v>
      </c>
      <c r="P1447">
        <v>1</v>
      </c>
      <c r="Q1447" t="str">
        <f t="shared" si="23"/>
        <v>3</v>
      </c>
    </row>
    <row r="1448" spans="1:17" x14ac:dyDescent="0.25">
      <c r="A1448">
        <v>1447</v>
      </c>
      <c r="F1448">
        <v>91.459744000000001</v>
      </c>
      <c r="G1448" s="4">
        <v>3</v>
      </c>
      <c r="P1448">
        <v>1</v>
      </c>
      <c r="Q1448" t="str">
        <f t="shared" si="23"/>
        <v>3</v>
      </c>
    </row>
    <row r="1449" spans="1:17" x14ac:dyDescent="0.25">
      <c r="A1449">
        <v>1448</v>
      </c>
      <c r="D1449">
        <v>108.28294200000002</v>
      </c>
      <c r="E1449" s="5">
        <v>2</v>
      </c>
      <c r="F1449">
        <v>91.442785000000001</v>
      </c>
      <c r="G1449" s="4">
        <v>3</v>
      </c>
      <c r="P1449">
        <v>2</v>
      </c>
      <c r="Q1449" t="str">
        <f t="shared" si="23"/>
        <v>23</v>
      </c>
    </row>
    <row r="1450" spans="1:17" x14ac:dyDescent="0.25">
      <c r="A1450">
        <v>1449</v>
      </c>
      <c r="D1450">
        <v>108.27459200000001</v>
      </c>
      <c r="E1450" s="5">
        <v>2</v>
      </c>
      <c r="F1450">
        <v>91.450155000000009</v>
      </c>
      <c r="G1450" s="4">
        <v>3</v>
      </c>
      <c r="P1450">
        <v>2</v>
      </c>
      <c r="Q1450" t="str">
        <f t="shared" si="23"/>
        <v>23</v>
      </c>
    </row>
    <row r="1451" spans="1:17" x14ac:dyDescent="0.25">
      <c r="A1451">
        <v>1450</v>
      </c>
      <c r="D1451">
        <v>108.27371400000001</v>
      </c>
      <c r="E1451" s="5">
        <v>2</v>
      </c>
      <c r="F1451">
        <v>91.450155000000009</v>
      </c>
      <c r="G1451" s="4">
        <v>3</v>
      </c>
      <c r="P1451">
        <v>2</v>
      </c>
      <c r="Q1451" t="str">
        <f t="shared" si="23"/>
        <v>23</v>
      </c>
    </row>
    <row r="1452" spans="1:17" x14ac:dyDescent="0.25">
      <c r="A1452">
        <v>1451</v>
      </c>
      <c r="D1452">
        <v>108.26087800000002</v>
      </c>
      <c r="E1452" s="5">
        <v>2</v>
      </c>
      <c r="P1452">
        <v>1</v>
      </c>
      <c r="Q1452" t="str">
        <f t="shared" si="23"/>
        <v>2</v>
      </c>
    </row>
    <row r="1453" spans="1:17" x14ac:dyDescent="0.25">
      <c r="A1453">
        <v>1452</v>
      </c>
      <c r="D1453">
        <v>108.27876500000001</v>
      </c>
      <c r="E1453" s="5">
        <v>2</v>
      </c>
      <c r="P1453">
        <v>1</v>
      </c>
      <c r="Q1453" t="str">
        <f t="shared" si="23"/>
        <v>2</v>
      </c>
    </row>
    <row r="1454" spans="1:17" x14ac:dyDescent="0.25">
      <c r="A1454">
        <v>1453</v>
      </c>
      <c r="D1454">
        <v>108.281237</v>
      </c>
      <c r="E1454" s="5">
        <v>2</v>
      </c>
      <c r="P1454">
        <v>1</v>
      </c>
      <c r="Q1454" t="str">
        <f t="shared" si="23"/>
        <v>2</v>
      </c>
    </row>
    <row r="1455" spans="1:17" x14ac:dyDescent="0.25">
      <c r="A1455">
        <v>1454</v>
      </c>
      <c r="D1455">
        <v>108.249075</v>
      </c>
      <c r="E1455" s="5">
        <v>2</v>
      </c>
      <c r="P1455">
        <v>1</v>
      </c>
      <c r="Q1455" t="str">
        <f t="shared" si="23"/>
        <v>2</v>
      </c>
    </row>
    <row r="1456" spans="1:17" x14ac:dyDescent="0.25">
      <c r="A1456">
        <v>1455</v>
      </c>
      <c r="B1456">
        <v>116.04757900000001</v>
      </c>
      <c r="C1456" s="2">
        <v>1</v>
      </c>
      <c r="D1456">
        <v>108.342062</v>
      </c>
      <c r="E1456" s="5">
        <v>2</v>
      </c>
      <c r="P1456">
        <v>2</v>
      </c>
      <c r="Q1456" t="str">
        <f t="shared" si="23"/>
        <v>12</v>
      </c>
    </row>
    <row r="1457" spans="1:17" x14ac:dyDescent="0.25">
      <c r="A1457">
        <v>1456</v>
      </c>
      <c r="B1457">
        <v>116.07340400000001</v>
      </c>
      <c r="C1457" s="2">
        <v>1</v>
      </c>
      <c r="D1457">
        <v>108.28294200000002</v>
      </c>
      <c r="E1457" s="5">
        <v>2</v>
      </c>
      <c r="P1457">
        <v>2</v>
      </c>
      <c r="Q1457" t="str">
        <f t="shared" si="23"/>
        <v>12</v>
      </c>
    </row>
    <row r="1458" spans="1:17" x14ac:dyDescent="0.25">
      <c r="A1458">
        <v>1457</v>
      </c>
      <c r="B1458">
        <v>116.053042</v>
      </c>
      <c r="C1458" s="2">
        <v>1</v>
      </c>
      <c r="P1458">
        <v>1</v>
      </c>
      <c r="Q1458" t="str">
        <f t="shared" si="23"/>
        <v>1</v>
      </c>
    </row>
    <row r="1459" spans="1:17" x14ac:dyDescent="0.25">
      <c r="A1459">
        <v>1458</v>
      </c>
      <c r="B1459">
        <v>116.10366300000001</v>
      </c>
      <c r="C1459" s="2">
        <v>1</v>
      </c>
      <c r="P1459">
        <v>1</v>
      </c>
      <c r="Q1459" t="str">
        <f t="shared" si="23"/>
        <v>1</v>
      </c>
    </row>
    <row r="1460" spans="1:17" x14ac:dyDescent="0.25">
      <c r="A1460">
        <v>1459</v>
      </c>
      <c r="B1460">
        <v>116.09294</v>
      </c>
      <c r="C1460" s="2">
        <v>1</v>
      </c>
      <c r="P1460">
        <v>1</v>
      </c>
      <c r="Q1460" t="str">
        <f t="shared" si="23"/>
        <v>1</v>
      </c>
    </row>
    <row r="1461" spans="1:17" x14ac:dyDescent="0.25">
      <c r="A1461">
        <v>1460</v>
      </c>
      <c r="B1461">
        <v>116.04304300000001</v>
      </c>
      <c r="C1461" s="2">
        <v>1</v>
      </c>
      <c r="P1461">
        <v>1</v>
      </c>
      <c r="Q1461" t="str">
        <f t="shared" si="23"/>
        <v>1</v>
      </c>
    </row>
    <row r="1462" spans="1:17" x14ac:dyDescent="0.25">
      <c r="A1462">
        <v>1461</v>
      </c>
      <c r="B1462">
        <v>116.10933100000001</v>
      </c>
      <c r="C1462" s="2">
        <v>1</v>
      </c>
      <c r="P1462">
        <v>1</v>
      </c>
      <c r="Q1462" t="str">
        <f t="shared" si="23"/>
        <v>1</v>
      </c>
    </row>
    <row r="1463" spans="1:17" x14ac:dyDescent="0.25">
      <c r="A1463">
        <v>1462</v>
      </c>
      <c r="B1463">
        <v>116.04757900000001</v>
      </c>
      <c r="C1463" s="2">
        <v>1</v>
      </c>
      <c r="H1463">
        <v>114.19170200000001</v>
      </c>
      <c r="I1463" s="3">
        <v>4</v>
      </c>
      <c r="P1463">
        <v>2</v>
      </c>
      <c r="Q1463" t="str">
        <f t="shared" si="23"/>
        <v>14</v>
      </c>
    </row>
    <row r="1464" spans="1:17" x14ac:dyDescent="0.25">
      <c r="A1464">
        <v>1463</v>
      </c>
      <c r="F1464">
        <v>116.420569</v>
      </c>
      <c r="G1464" s="4">
        <v>3</v>
      </c>
      <c r="H1464">
        <v>114.20010200000002</v>
      </c>
      <c r="I1464" s="3">
        <v>4</v>
      </c>
      <c r="P1464">
        <v>2</v>
      </c>
      <c r="Q1464" t="str">
        <f t="shared" si="23"/>
        <v>34</v>
      </c>
    </row>
    <row r="1465" spans="1:17" x14ac:dyDescent="0.25">
      <c r="A1465">
        <v>1464</v>
      </c>
      <c r="F1465">
        <v>116.43170400000001</v>
      </c>
      <c r="G1465" s="4">
        <v>3</v>
      </c>
      <c r="H1465">
        <v>114.225413</v>
      </c>
      <c r="I1465" s="3">
        <v>4</v>
      </c>
      <c r="P1465">
        <v>2</v>
      </c>
      <c r="Q1465" t="str">
        <f t="shared" si="23"/>
        <v>34</v>
      </c>
    </row>
    <row r="1466" spans="1:17" x14ac:dyDescent="0.25">
      <c r="A1466">
        <v>1465</v>
      </c>
      <c r="F1466">
        <v>116.43252800000002</v>
      </c>
      <c r="G1466" s="4">
        <v>3</v>
      </c>
      <c r="H1466">
        <v>114.17268200000001</v>
      </c>
      <c r="I1466" s="3">
        <v>4</v>
      </c>
      <c r="P1466">
        <v>2</v>
      </c>
      <c r="Q1466" t="str">
        <f t="shared" si="23"/>
        <v>34</v>
      </c>
    </row>
    <row r="1467" spans="1:17" x14ac:dyDescent="0.25">
      <c r="A1467">
        <v>1466</v>
      </c>
      <c r="F1467">
        <v>116.44474200000002</v>
      </c>
      <c r="G1467" s="4">
        <v>3</v>
      </c>
      <c r="H1467">
        <v>114.16871500000001</v>
      </c>
      <c r="I1467" s="3">
        <v>4</v>
      </c>
      <c r="P1467">
        <v>2</v>
      </c>
      <c r="Q1467" t="str">
        <f t="shared" si="23"/>
        <v>34</v>
      </c>
    </row>
    <row r="1468" spans="1:17" x14ac:dyDescent="0.25">
      <c r="A1468">
        <v>1467</v>
      </c>
      <c r="F1468">
        <v>116.438456</v>
      </c>
      <c r="G1468" s="4">
        <v>3</v>
      </c>
      <c r="H1468">
        <v>114.173147</v>
      </c>
      <c r="I1468" s="3">
        <v>4</v>
      </c>
      <c r="P1468">
        <v>2</v>
      </c>
      <c r="Q1468" t="str">
        <f t="shared" si="23"/>
        <v>34</v>
      </c>
    </row>
    <row r="1469" spans="1:17" x14ac:dyDescent="0.25">
      <c r="A1469">
        <v>1468</v>
      </c>
      <c r="F1469">
        <v>116.44319700000001</v>
      </c>
      <c r="G1469" s="4">
        <v>3</v>
      </c>
      <c r="H1469">
        <v>114.181444</v>
      </c>
      <c r="I1469" s="3">
        <v>4</v>
      </c>
      <c r="P1469">
        <v>2</v>
      </c>
      <c r="Q1469" t="str">
        <f t="shared" si="23"/>
        <v>34</v>
      </c>
    </row>
    <row r="1470" spans="1:17" x14ac:dyDescent="0.25">
      <c r="A1470">
        <v>1469</v>
      </c>
      <c r="F1470">
        <v>116.443712</v>
      </c>
      <c r="G1470" s="4">
        <v>3</v>
      </c>
      <c r="H1470">
        <v>114.20010200000002</v>
      </c>
      <c r="I1470" s="3">
        <v>4</v>
      </c>
      <c r="P1470">
        <v>2</v>
      </c>
      <c r="Q1470" t="str">
        <f t="shared" si="23"/>
        <v>34</v>
      </c>
    </row>
    <row r="1471" spans="1:17" x14ac:dyDescent="0.25">
      <c r="A1471">
        <v>1470</v>
      </c>
      <c r="F1471">
        <v>116.439898</v>
      </c>
      <c r="G1471" s="4">
        <v>3</v>
      </c>
      <c r="P1471">
        <v>1</v>
      </c>
      <c r="Q1471" t="str">
        <f t="shared" si="23"/>
        <v>3</v>
      </c>
    </row>
    <row r="1472" spans="1:17" x14ac:dyDescent="0.25">
      <c r="A1472">
        <v>1471</v>
      </c>
      <c r="F1472">
        <v>116.420569</v>
      </c>
      <c r="G1472" s="4">
        <v>3</v>
      </c>
      <c r="P1472">
        <v>1</v>
      </c>
      <c r="Q1472" t="str">
        <f t="shared" si="23"/>
        <v>3</v>
      </c>
    </row>
    <row r="1473" spans="1:17" x14ac:dyDescent="0.25">
      <c r="A1473">
        <v>1472</v>
      </c>
      <c r="D1473">
        <v>134.132631</v>
      </c>
      <c r="E1473" s="5">
        <v>2</v>
      </c>
      <c r="F1473">
        <v>116.420569</v>
      </c>
      <c r="G1473" s="4">
        <v>3</v>
      </c>
      <c r="P1473">
        <v>2</v>
      </c>
      <c r="Q1473" t="str">
        <f t="shared" si="23"/>
        <v>23</v>
      </c>
    </row>
    <row r="1474" spans="1:17" x14ac:dyDescent="0.25">
      <c r="A1474">
        <v>1473</v>
      </c>
      <c r="D1474">
        <v>134.25314500000002</v>
      </c>
      <c r="E1474" s="5">
        <v>2</v>
      </c>
      <c r="P1474">
        <v>1</v>
      </c>
      <c r="Q1474" t="str">
        <f t="shared" ref="Q1474:Q1537" si="24">CONCATENATE(C1474,E1474,G1474,I1474)</f>
        <v>2</v>
      </c>
    </row>
    <row r="1475" spans="1:17" x14ac:dyDescent="0.25">
      <c r="A1475">
        <v>1474</v>
      </c>
      <c r="D1475">
        <v>134.28886600000001</v>
      </c>
      <c r="E1475" s="5">
        <v>2</v>
      </c>
      <c r="P1475">
        <v>1</v>
      </c>
      <c r="Q1475" t="str">
        <f t="shared" si="24"/>
        <v>2</v>
      </c>
    </row>
    <row r="1476" spans="1:17" x14ac:dyDescent="0.25">
      <c r="A1476">
        <v>1475</v>
      </c>
      <c r="D1476">
        <v>134.28747800000002</v>
      </c>
      <c r="E1476" s="5">
        <v>2</v>
      </c>
      <c r="P1476">
        <v>1</v>
      </c>
      <c r="Q1476" t="str">
        <f t="shared" si="24"/>
        <v>2</v>
      </c>
    </row>
    <row r="1477" spans="1:17" x14ac:dyDescent="0.25">
      <c r="A1477">
        <v>1476</v>
      </c>
      <c r="D1477">
        <v>134.21804300000002</v>
      </c>
      <c r="E1477" s="5">
        <v>2</v>
      </c>
      <c r="P1477">
        <v>1</v>
      </c>
      <c r="Q1477" t="str">
        <f t="shared" si="24"/>
        <v>2</v>
      </c>
    </row>
    <row r="1478" spans="1:17" x14ac:dyDescent="0.25">
      <c r="A1478">
        <v>1477</v>
      </c>
      <c r="D1478">
        <v>134.20459199999999</v>
      </c>
      <c r="E1478" s="5">
        <v>2</v>
      </c>
      <c r="P1478">
        <v>1</v>
      </c>
      <c r="Q1478" t="str">
        <f t="shared" si="24"/>
        <v>2</v>
      </c>
    </row>
    <row r="1479" spans="1:17" x14ac:dyDescent="0.25">
      <c r="A1479">
        <v>1478</v>
      </c>
      <c r="D1479">
        <v>134.20499599999999</v>
      </c>
      <c r="E1479" s="5">
        <v>2</v>
      </c>
      <c r="P1479">
        <v>1</v>
      </c>
      <c r="Q1479" t="str">
        <f t="shared" si="24"/>
        <v>2</v>
      </c>
    </row>
    <row r="1480" spans="1:17" x14ac:dyDescent="0.25">
      <c r="A1480">
        <v>1479</v>
      </c>
      <c r="B1480">
        <v>149.72159199999999</v>
      </c>
      <c r="C1480" s="2">
        <v>1</v>
      </c>
      <c r="D1480">
        <v>134.275263</v>
      </c>
      <c r="E1480" s="5">
        <v>2</v>
      </c>
      <c r="P1480">
        <v>2</v>
      </c>
      <c r="Q1480" t="str">
        <f t="shared" si="24"/>
        <v>12</v>
      </c>
    </row>
    <row r="1481" spans="1:17" x14ac:dyDescent="0.25">
      <c r="A1481">
        <v>1480</v>
      </c>
      <c r="B1481">
        <v>149.70440200000002</v>
      </c>
      <c r="C1481" s="2">
        <v>1</v>
      </c>
      <c r="D1481">
        <v>134.132631</v>
      </c>
      <c r="E1481" s="5">
        <v>2</v>
      </c>
      <c r="P1481">
        <v>2</v>
      </c>
      <c r="Q1481" t="str">
        <f t="shared" si="24"/>
        <v>12</v>
      </c>
    </row>
    <row r="1482" spans="1:17" x14ac:dyDescent="0.25">
      <c r="A1482">
        <v>1481</v>
      </c>
      <c r="B1482">
        <v>149.70440200000002</v>
      </c>
      <c r="C1482" s="2">
        <v>1</v>
      </c>
      <c r="P1482">
        <v>1</v>
      </c>
      <c r="Q1482" t="str">
        <f t="shared" si="24"/>
        <v>1</v>
      </c>
    </row>
    <row r="1483" spans="1:17" x14ac:dyDescent="0.25">
      <c r="A1483">
        <v>1482</v>
      </c>
      <c r="B1483">
        <v>149.70440200000002</v>
      </c>
      <c r="C1483" s="2">
        <v>1</v>
      </c>
      <c r="P1483">
        <v>1</v>
      </c>
      <c r="Q1483" t="str">
        <f t="shared" si="24"/>
        <v>1</v>
      </c>
    </row>
    <row r="1484" spans="1:17" x14ac:dyDescent="0.25">
      <c r="A1484">
        <v>1483</v>
      </c>
      <c r="B1484">
        <v>149.70440200000002</v>
      </c>
      <c r="C1484" s="2">
        <v>1</v>
      </c>
      <c r="P1484">
        <v>1</v>
      </c>
      <c r="Q1484" t="str">
        <f t="shared" si="24"/>
        <v>1</v>
      </c>
    </row>
    <row r="1485" spans="1:17" x14ac:dyDescent="0.25">
      <c r="A1485">
        <v>1484</v>
      </c>
      <c r="B1485">
        <v>149.70440200000002</v>
      </c>
      <c r="C1485" s="2">
        <v>1</v>
      </c>
      <c r="P1485">
        <v>1</v>
      </c>
      <c r="Q1485" t="str">
        <f t="shared" si="24"/>
        <v>1</v>
      </c>
    </row>
    <row r="1486" spans="1:17" x14ac:dyDescent="0.25">
      <c r="A1486">
        <v>1485</v>
      </c>
      <c r="B1486">
        <v>149.72159199999999</v>
      </c>
      <c r="C1486" s="2">
        <v>1</v>
      </c>
      <c r="P1486">
        <v>1</v>
      </c>
      <c r="Q1486" t="str">
        <f t="shared" si="24"/>
        <v>1</v>
      </c>
    </row>
    <row r="1487" spans="1:17" x14ac:dyDescent="0.25">
      <c r="A1487">
        <v>1486</v>
      </c>
      <c r="F1487">
        <v>149.63237600000002</v>
      </c>
      <c r="G1487" s="4">
        <v>3</v>
      </c>
      <c r="H1487">
        <v>149.26658500000002</v>
      </c>
      <c r="I1487" s="3">
        <v>4</v>
      </c>
      <c r="P1487">
        <v>2</v>
      </c>
      <c r="Q1487" t="str">
        <f t="shared" si="24"/>
        <v>34</v>
      </c>
    </row>
    <row r="1488" spans="1:17" x14ac:dyDescent="0.25">
      <c r="A1488">
        <v>1487</v>
      </c>
      <c r="F1488">
        <v>149.63237600000002</v>
      </c>
      <c r="G1488" s="4">
        <v>3</v>
      </c>
      <c r="H1488">
        <v>149.26658500000002</v>
      </c>
      <c r="I1488" s="3">
        <v>4</v>
      </c>
      <c r="P1488">
        <v>2</v>
      </c>
      <c r="Q1488" t="str">
        <f t="shared" si="24"/>
        <v>34</v>
      </c>
    </row>
    <row r="1489" spans="1:17" x14ac:dyDescent="0.25">
      <c r="A1489">
        <v>1488</v>
      </c>
      <c r="F1489">
        <v>149.63237600000002</v>
      </c>
      <c r="G1489" s="4">
        <v>3</v>
      </c>
      <c r="H1489">
        <v>149.26658500000002</v>
      </c>
      <c r="I1489" s="3">
        <v>4</v>
      </c>
      <c r="P1489">
        <v>2</v>
      </c>
      <c r="Q1489" t="str">
        <f t="shared" si="24"/>
        <v>34</v>
      </c>
    </row>
    <row r="1490" spans="1:17" x14ac:dyDescent="0.25">
      <c r="A1490">
        <v>1489</v>
      </c>
      <c r="F1490">
        <v>149.63237600000002</v>
      </c>
      <c r="G1490" s="4">
        <v>3</v>
      </c>
      <c r="H1490">
        <v>149.26658500000002</v>
      </c>
      <c r="I1490" s="3">
        <v>4</v>
      </c>
      <c r="P1490">
        <v>2</v>
      </c>
      <c r="Q1490" t="str">
        <f t="shared" si="24"/>
        <v>34</v>
      </c>
    </row>
    <row r="1491" spans="1:17" x14ac:dyDescent="0.25">
      <c r="A1491">
        <v>1490</v>
      </c>
      <c r="F1491">
        <v>149.63237600000002</v>
      </c>
      <c r="G1491" s="4">
        <v>3</v>
      </c>
      <c r="H1491">
        <v>149.26658500000002</v>
      </c>
      <c r="I1491" s="3">
        <v>4</v>
      </c>
      <c r="P1491">
        <v>2</v>
      </c>
      <c r="Q1491" t="str">
        <f t="shared" si="24"/>
        <v>34</v>
      </c>
    </row>
    <row r="1492" spans="1:17" x14ac:dyDescent="0.25">
      <c r="A1492">
        <v>1491</v>
      </c>
      <c r="F1492">
        <v>149.63237600000002</v>
      </c>
      <c r="G1492" s="4">
        <v>3</v>
      </c>
      <c r="H1492">
        <v>149.26658500000002</v>
      </c>
      <c r="I1492" s="3">
        <v>4</v>
      </c>
      <c r="P1492">
        <v>2</v>
      </c>
      <c r="Q1492" t="str">
        <f t="shared" si="24"/>
        <v>34</v>
      </c>
    </row>
    <row r="1493" spans="1:17" x14ac:dyDescent="0.25">
      <c r="A1493">
        <v>1492</v>
      </c>
      <c r="F1493">
        <v>149.63237600000002</v>
      </c>
      <c r="G1493" s="4">
        <v>3</v>
      </c>
      <c r="H1493">
        <v>149.26658500000002</v>
      </c>
      <c r="I1493" s="3">
        <v>4</v>
      </c>
      <c r="P1493">
        <v>2</v>
      </c>
      <c r="Q1493" t="str">
        <f t="shared" si="24"/>
        <v>34</v>
      </c>
    </row>
    <row r="1494" spans="1:17" x14ac:dyDescent="0.25">
      <c r="A1494">
        <v>1493</v>
      </c>
      <c r="F1494">
        <v>149.63237600000002</v>
      </c>
      <c r="G1494" s="4">
        <v>3</v>
      </c>
      <c r="H1494">
        <v>149.26658500000002</v>
      </c>
      <c r="I1494" s="3">
        <v>4</v>
      </c>
      <c r="P1494">
        <v>2</v>
      </c>
      <c r="Q1494" t="str">
        <f t="shared" si="24"/>
        <v>34</v>
      </c>
    </row>
    <row r="1495" spans="1:17" x14ac:dyDescent="0.25">
      <c r="A1495">
        <v>1494</v>
      </c>
      <c r="F1495">
        <v>149.63237600000002</v>
      </c>
      <c r="G1495" s="4">
        <v>3</v>
      </c>
      <c r="H1495">
        <v>149.26658500000002</v>
      </c>
      <c r="I1495" s="3">
        <v>4</v>
      </c>
      <c r="P1495">
        <v>2</v>
      </c>
      <c r="Q1495" t="str">
        <f t="shared" si="24"/>
        <v>34</v>
      </c>
    </row>
    <row r="1496" spans="1:17" x14ac:dyDescent="0.25">
      <c r="A1496">
        <v>1495</v>
      </c>
      <c r="P1496">
        <v>0</v>
      </c>
      <c r="Q1496" t="str">
        <f t="shared" si="24"/>
        <v/>
      </c>
    </row>
    <row r="1497" spans="1:17" x14ac:dyDescent="0.25">
      <c r="A1497">
        <v>1496</v>
      </c>
      <c r="P1497">
        <v>0</v>
      </c>
      <c r="Q1497" t="str">
        <f t="shared" si="24"/>
        <v/>
      </c>
    </row>
    <row r="1498" spans="1:17" x14ac:dyDescent="0.25">
      <c r="A1498">
        <v>1497</v>
      </c>
      <c r="P1498">
        <v>0</v>
      </c>
      <c r="Q1498" t="str">
        <f t="shared" si="24"/>
        <v/>
      </c>
    </row>
    <row r="1499" spans="1:17" x14ac:dyDescent="0.25">
      <c r="A1499">
        <v>1498</v>
      </c>
      <c r="P1499">
        <v>0</v>
      </c>
      <c r="Q1499" t="str">
        <f t="shared" si="24"/>
        <v/>
      </c>
    </row>
    <row r="1500" spans="1:17" x14ac:dyDescent="0.25">
      <c r="A1500">
        <v>1499</v>
      </c>
      <c r="D1500">
        <v>166.38302099999999</v>
      </c>
      <c r="E1500" s="5">
        <v>2</v>
      </c>
      <c r="P1500">
        <v>1</v>
      </c>
      <c r="Q1500" t="str">
        <f t="shared" si="24"/>
        <v>2</v>
      </c>
    </row>
    <row r="1501" spans="1:17" x14ac:dyDescent="0.25">
      <c r="A1501">
        <v>1500</v>
      </c>
      <c r="D1501">
        <v>166.36669799999999</v>
      </c>
      <c r="E1501" s="5">
        <v>2</v>
      </c>
      <c r="P1501">
        <v>1</v>
      </c>
      <c r="Q1501" t="str">
        <f t="shared" si="24"/>
        <v>2</v>
      </c>
    </row>
    <row r="1502" spans="1:17" x14ac:dyDescent="0.25">
      <c r="A1502">
        <v>1501</v>
      </c>
      <c r="D1502">
        <v>166.34425300000001</v>
      </c>
      <c r="E1502" s="5">
        <v>2</v>
      </c>
      <c r="P1502">
        <v>1</v>
      </c>
      <c r="Q1502" t="str">
        <f t="shared" si="24"/>
        <v>2</v>
      </c>
    </row>
    <row r="1503" spans="1:17" x14ac:dyDescent="0.25">
      <c r="A1503">
        <v>1502</v>
      </c>
      <c r="D1503">
        <v>166.33675500000001</v>
      </c>
      <c r="E1503" s="5">
        <v>2</v>
      </c>
      <c r="P1503">
        <v>1</v>
      </c>
      <c r="Q1503" t="str">
        <f t="shared" si="24"/>
        <v>2</v>
      </c>
    </row>
    <row r="1504" spans="1:17" x14ac:dyDescent="0.25">
      <c r="A1504">
        <v>1503</v>
      </c>
      <c r="B1504">
        <v>171.75083100000001</v>
      </c>
      <c r="C1504" s="2">
        <v>1</v>
      </c>
      <c r="D1504">
        <v>166.31012800000002</v>
      </c>
      <c r="E1504" s="5">
        <v>2</v>
      </c>
      <c r="P1504">
        <v>2</v>
      </c>
      <c r="Q1504" t="str">
        <f t="shared" si="24"/>
        <v>12</v>
      </c>
    </row>
    <row r="1505" spans="1:17" x14ac:dyDescent="0.25">
      <c r="A1505">
        <v>1504</v>
      </c>
      <c r="B1505">
        <v>171.81153399999999</v>
      </c>
      <c r="C1505" s="2">
        <v>1</v>
      </c>
      <c r="D1505">
        <v>166.38169600000001</v>
      </c>
      <c r="E1505" s="5">
        <v>2</v>
      </c>
      <c r="P1505">
        <v>2</v>
      </c>
      <c r="Q1505" t="str">
        <f t="shared" si="24"/>
        <v>12</v>
      </c>
    </row>
    <row r="1506" spans="1:17" x14ac:dyDescent="0.25">
      <c r="A1506">
        <v>1505</v>
      </c>
      <c r="B1506">
        <v>171.82607200000001</v>
      </c>
      <c r="C1506" s="2">
        <v>1</v>
      </c>
      <c r="D1506">
        <v>166.38302099999999</v>
      </c>
      <c r="E1506" s="5">
        <v>2</v>
      </c>
      <c r="P1506">
        <v>2</v>
      </c>
      <c r="Q1506" t="str">
        <f t="shared" si="24"/>
        <v>12</v>
      </c>
    </row>
    <row r="1507" spans="1:17" x14ac:dyDescent="0.25">
      <c r="A1507">
        <v>1506</v>
      </c>
      <c r="B1507">
        <v>171.843976</v>
      </c>
      <c r="C1507" s="2">
        <v>1</v>
      </c>
      <c r="P1507">
        <v>1</v>
      </c>
      <c r="Q1507" t="str">
        <f t="shared" si="24"/>
        <v>1</v>
      </c>
    </row>
    <row r="1508" spans="1:17" x14ac:dyDescent="0.25">
      <c r="A1508">
        <v>1507</v>
      </c>
      <c r="B1508">
        <v>171.86244099999999</v>
      </c>
      <c r="C1508" s="2">
        <v>1</v>
      </c>
      <c r="P1508">
        <v>1</v>
      </c>
      <c r="Q1508" t="str">
        <f t="shared" si="24"/>
        <v>1</v>
      </c>
    </row>
    <row r="1509" spans="1:17" x14ac:dyDescent="0.25">
      <c r="A1509">
        <v>1508</v>
      </c>
      <c r="B1509">
        <v>171.88258999999999</v>
      </c>
      <c r="C1509" s="2">
        <v>1</v>
      </c>
      <c r="P1509">
        <v>1</v>
      </c>
      <c r="Q1509" t="str">
        <f t="shared" si="24"/>
        <v>1</v>
      </c>
    </row>
    <row r="1510" spans="1:17" x14ac:dyDescent="0.25">
      <c r="A1510">
        <v>1509</v>
      </c>
      <c r="B1510">
        <v>171.75083100000001</v>
      </c>
      <c r="C1510" s="2">
        <v>1</v>
      </c>
      <c r="P1510">
        <v>1</v>
      </c>
      <c r="Q1510" t="str">
        <f t="shared" si="24"/>
        <v>1</v>
      </c>
    </row>
    <row r="1511" spans="1:17" x14ac:dyDescent="0.25">
      <c r="A1511">
        <v>1510</v>
      </c>
      <c r="F1511">
        <v>172.03653800000001</v>
      </c>
      <c r="G1511" s="4">
        <v>3</v>
      </c>
      <c r="H1511">
        <v>171.835916</v>
      </c>
      <c r="I1511" s="3">
        <v>4</v>
      </c>
      <c r="P1511">
        <v>2</v>
      </c>
      <c r="Q1511" t="str">
        <f t="shared" si="24"/>
        <v>34</v>
      </c>
    </row>
    <row r="1512" spans="1:17" x14ac:dyDescent="0.25">
      <c r="A1512">
        <v>1511</v>
      </c>
      <c r="F1512">
        <v>172.04929100000001</v>
      </c>
      <c r="G1512" s="4">
        <v>3</v>
      </c>
      <c r="H1512">
        <v>171.88034500000001</v>
      </c>
      <c r="I1512" s="3">
        <v>4</v>
      </c>
      <c r="P1512">
        <v>2</v>
      </c>
      <c r="Q1512" t="str">
        <f t="shared" si="24"/>
        <v>34</v>
      </c>
    </row>
    <row r="1513" spans="1:17" x14ac:dyDescent="0.25">
      <c r="A1513">
        <v>1512</v>
      </c>
      <c r="F1513">
        <v>172.01475600000001</v>
      </c>
      <c r="G1513" s="4">
        <v>3</v>
      </c>
      <c r="H1513">
        <v>171.84928200000002</v>
      </c>
      <c r="I1513" s="3">
        <v>4</v>
      </c>
      <c r="P1513">
        <v>2</v>
      </c>
      <c r="Q1513" t="str">
        <f t="shared" si="24"/>
        <v>34</v>
      </c>
    </row>
    <row r="1514" spans="1:17" x14ac:dyDescent="0.25">
      <c r="A1514">
        <v>1513</v>
      </c>
      <c r="F1514">
        <v>172.03179299999999</v>
      </c>
      <c r="G1514" s="4">
        <v>3</v>
      </c>
      <c r="H1514">
        <v>171.84173100000001</v>
      </c>
      <c r="I1514" s="3">
        <v>4</v>
      </c>
      <c r="P1514">
        <v>2</v>
      </c>
      <c r="Q1514" t="str">
        <f t="shared" si="24"/>
        <v>34</v>
      </c>
    </row>
    <row r="1515" spans="1:17" x14ac:dyDescent="0.25">
      <c r="A1515">
        <v>1514</v>
      </c>
      <c r="F1515">
        <v>171.99471</v>
      </c>
      <c r="G1515" s="4">
        <v>3</v>
      </c>
      <c r="H1515">
        <v>171.853465</v>
      </c>
      <c r="I1515" s="3">
        <v>4</v>
      </c>
      <c r="P1515">
        <v>2</v>
      </c>
      <c r="Q1515" t="str">
        <f t="shared" si="24"/>
        <v>34</v>
      </c>
    </row>
    <row r="1516" spans="1:17" x14ac:dyDescent="0.25">
      <c r="A1516">
        <v>1515</v>
      </c>
      <c r="F1516">
        <v>171.945178</v>
      </c>
      <c r="G1516" s="4">
        <v>3</v>
      </c>
      <c r="H1516">
        <v>171.85744199999999</v>
      </c>
      <c r="I1516" s="3">
        <v>4</v>
      </c>
      <c r="P1516">
        <v>2</v>
      </c>
      <c r="Q1516" t="str">
        <f t="shared" si="24"/>
        <v>34</v>
      </c>
    </row>
    <row r="1517" spans="1:17" x14ac:dyDescent="0.25">
      <c r="A1517">
        <v>1516</v>
      </c>
      <c r="F1517">
        <v>171.92661200000001</v>
      </c>
      <c r="G1517" s="4">
        <v>3</v>
      </c>
      <c r="H1517">
        <v>171.825256</v>
      </c>
      <c r="I1517" s="3">
        <v>4</v>
      </c>
      <c r="P1517">
        <v>2</v>
      </c>
      <c r="Q1517" t="str">
        <f t="shared" si="24"/>
        <v>34</v>
      </c>
    </row>
    <row r="1518" spans="1:17" x14ac:dyDescent="0.25">
      <c r="A1518">
        <v>1517</v>
      </c>
      <c r="F1518">
        <v>172.03653800000001</v>
      </c>
      <c r="G1518" s="4">
        <v>3</v>
      </c>
      <c r="H1518">
        <v>171.81770599999999</v>
      </c>
      <c r="I1518" s="3">
        <v>4</v>
      </c>
      <c r="P1518">
        <v>2</v>
      </c>
      <c r="Q1518" t="str">
        <f t="shared" si="24"/>
        <v>34</v>
      </c>
    </row>
    <row r="1519" spans="1:17" x14ac:dyDescent="0.25">
      <c r="A1519">
        <v>1518</v>
      </c>
      <c r="F1519">
        <v>172.03653800000001</v>
      </c>
      <c r="G1519" s="4">
        <v>3</v>
      </c>
      <c r="H1519">
        <v>171.835916</v>
      </c>
      <c r="I1519" s="3">
        <v>4</v>
      </c>
      <c r="P1519">
        <v>2</v>
      </c>
      <c r="Q1519" t="str">
        <f t="shared" si="24"/>
        <v>34</v>
      </c>
    </row>
    <row r="1520" spans="1:17" x14ac:dyDescent="0.25">
      <c r="A1520">
        <v>1519</v>
      </c>
      <c r="P1520">
        <v>0</v>
      </c>
      <c r="Q1520" t="str">
        <f t="shared" si="24"/>
        <v/>
      </c>
    </row>
    <row r="1521" spans="1:17" x14ac:dyDescent="0.25">
      <c r="A1521">
        <v>1520</v>
      </c>
      <c r="P1521">
        <v>0</v>
      </c>
      <c r="Q1521" t="str">
        <f t="shared" si="24"/>
        <v/>
      </c>
    </row>
    <row r="1522" spans="1:17" x14ac:dyDescent="0.25">
      <c r="A1522">
        <v>1521</v>
      </c>
      <c r="P1522">
        <v>0</v>
      </c>
      <c r="Q1522" t="str">
        <f t="shared" si="24"/>
        <v/>
      </c>
    </row>
    <row r="1523" spans="1:17" x14ac:dyDescent="0.25">
      <c r="A1523">
        <v>1522</v>
      </c>
      <c r="D1523">
        <v>195.76501400000001</v>
      </c>
      <c r="E1523" s="5">
        <v>2</v>
      </c>
      <c r="P1523">
        <v>1</v>
      </c>
      <c r="Q1523" t="str">
        <f t="shared" si="24"/>
        <v>2</v>
      </c>
    </row>
    <row r="1524" spans="1:17" x14ac:dyDescent="0.25">
      <c r="A1524">
        <v>1523</v>
      </c>
      <c r="D1524">
        <v>195.886878</v>
      </c>
      <c r="E1524" s="5">
        <v>2</v>
      </c>
      <c r="P1524">
        <v>1</v>
      </c>
      <c r="Q1524" t="str">
        <f t="shared" si="24"/>
        <v>2</v>
      </c>
    </row>
    <row r="1525" spans="1:17" x14ac:dyDescent="0.25">
      <c r="A1525">
        <v>1524</v>
      </c>
      <c r="D1525">
        <v>195.81117900000001</v>
      </c>
      <c r="E1525" s="5">
        <v>2</v>
      </c>
      <c r="P1525">
        <v>1</v>
      </c>
      <c r="Q1525" t="str">
        <f t="shared" si="24"/>
        <v>2</v>
      </c>
    </row>
    <row r="1526" spans="1:17" x14ac:dyDescent="0.25">
      <c r="A1526">
        <v>1525</v>
      </c>
      <c r="D1526">
        <v>195.86877000000001</v>
      </c>
      <c r="E1526" s="5">
        <v>2</v>
      </c>
      <c r="P1526">
        <v>1</v>
      </c>
      <c r="Q1526" t="str">
        <f t="shared" si="24"/>
        <v>2</v>
      </c>
    </row>
    <row r="1527" spans="1:17" x14ac:dyDescent="0.25">
      <c r="A1527">
        <v>1526</v>
      </c>
      <c r="B1527">
        <v>200.86961700000001</v>
      </c>
      <c r="C1527" s="2">
        <v>1</v>
      </c>
      <c r="D1527">
        <v>195.812659</v>
      </c>
      <c r="E1527" s="5">
        <v>2</v>
      </c>
      <c r="P1527">
        <v>2</v>
      </c>
      <c r="Q1527" t="str">
        <f t="shared" si="24"/>
        <v>12</v>
      </c>
    </row>
    <row r="1528" spans="1:17" x14ac:dyDescent="0.25">
      <c r="A1528">
        <v>1527</v>
      </c>
      <c r="B1528">
        <v>200.852374</v>
      </c>
      <c r="C1528" s="2">
        <v>1</v>
      </c>
      <c r="D1528">
        <v>195.86815899999999</v>
      </c>
      <c r="E1528" s="5">
        <v>2</v>
      </c>
      <c r="P1528">
        <v>2</v>
      </c>
      <c r="Q1528" t="str">
        <f t="shared" si="24"/>
        <v>12</v>
      </c>
    </row>
    <row r="1529" spans="1:17" x14ac:dyDescent="0.25">
      <c r="A1529">
        <v>1528</v>
      </c>
      <c r="B1529">
        <v>200.85278199999999</v>
      </c>
      <c r="C1529" s="2">
        <v>1</v>
      </c>
      <c r="D1529">
        <v>195.87091000000001</v>
      </c>
      <c r="E1529" s="5">
        <v>2</v>
      </c>
      <c r="P1529">
        <v>2</v>
      </c>
      <c r="Q1529" t="str">
        <f t="shared" si="24"/>
        <v>12</v>
      </c>
    </row>
    <row r="1530" spans="1:17" x14ac:dyDescent="0.25">
      <c r="A1530">
        <v>1529</v>
      </c>
      <c r="B1530">
        <v>200.86227</v>
      </c>
      <c r="C1530" s="2">
        <v>1</v>
      </c>
      <c r="D1530">
        <v>195.76501400000001</v>
      </c>
      <c r="E1530" s="5">
        <v>2</v>
      </c>
      <c r="P1530">
        <v>2</v>
      </c>
      <c r="Q1530" t="str">
        <f t="shared" si="24"/>
        <v>12</v>
      </c>
    </row>
    <row r="1531" spans="1:17" x14ac:dyDescent="0.25">
      <c r="A1531">
        <v>1530</v>
      </c>
      <c r="B1531">
        <v>200.86502400000001</v>
      </c>
      <c r="C1531" s="2">
        <v>1</v>
      </c>
      <c r="P1531">
        <v>1</v>
      </c>
      <c r="Q1531" t="str">
        <f t="shared" si="24"/>
        <v>1</v>
      </c>
    </row>
    <row r="1532" spans="1:17" x14ac:dyDescent="0.25">
      <c r="A1532">
        <v>1531</v>
      </c>
      <c r="B1532">
        <v>200.89706000000001</v>
      </c>
      <c r="C1532" s="2">
        <v>1</v>
      </c>
      <c r="P1532">
        <v>1</v>
      </c>
      <c r="Q1532" t="str">
        <f t="shared" si="24"/>
        <v>1</v>
      </c>
    </row>
    <row r="1533" spans="1:17" x14ac:dyDescent="0.25">
      <c r="A1533">
        <v>1532</v>
      </c>
      <c r="B1533">
        <v>200.86961700000001</v>
      </c>
      <c r="C1533" s="2">
        <v>1</v>
      </c>
      <c r="P1533">
        <v>1</v>
      </c>
      <c r="Q1533" t="str">
        <f t="shared" si="24"/>
        <v>1</v>
      </c>
    </row>
    <row r="1534" spans="1:17" x14ac:dyDescent="0.25">
      <c r="A1534">
        <v>1533</v>
      </c>
      <c r="P1534">
        <v>0</v>
      </c>
      <c r="Q1534" t="str">
        <f t="shared" si="24"/>
        <v/>
      </c>
    </row>
    <row r="1535" spans="1:17" x14ac:dyDescent="0.25">
      <c r="A1535">
        <v>1534</v>
      </c>
      <c r="F1535">
        <v>202.07329100000001</v>
      </c>
      <c r="G1535" s="4">
        <v>3</v>
      </c>
      <c r="H1535">
        <v>202.51983200000001</v>
      </c>
      <c r="I1535" s="3">
        <v>4</v>
      </c>
      <c r="P1535">
        <v>2</v>
      </c>
      <c r="Q1535" t="str">
        <f t="shared" si="24"/>
        <v>34</v>
      </c>
    </row>
    <row r="1536" spans="1:17" x14ac:dyDescent="0.25">
      <c r="A1536">
        <v>1535</v>
      </c>
      <c r="F1536">
        <v>202.10190900000001</v>
      </c>
      <c r="G1536" s="4">
        <v>3</v>
      </c>
      <c r="H1536">
        <v>202.51983200000001</v>
      </c>
      <c r="I1536" s="3">
        <v>4</v>
      </c>
      <c r="P1536">
        <v>2</v>
      </c>
      <c r="Q1536" t="str">
        <f t="shared" si="24"/>
        <v>34</v>
      </c>
    </row>
    <row r="1537" spans="1:17" x14ac:dyDescent="0.25">
      <c r="A1537">
        <v>1536</v>
      </c>
      <c r="F1537">
        <v>202.102824</v>
      </c>
      <c r="G1537" s="4">
        <v>3</v>
      </c>
      <c r="H1537">
        <v>202.582168</v>
      </c>
      <c r="I1537" s="3">
        <v>4</v>
      </c>
      <c r="P1537">
        <v>2</v>
      </c>
      <c r="Q1537" t="str">
        <f t="shared" si="24"/>
        <v>34</v>
      </c>
    </row>
    <row r="1538" spans="1:17" x14ac:dyDescent="0.25">
      <c r="A1538">
        <v>1537</v>
      </c>
      <c r="F1538">
        <v>202.13297599999999</v>
      </c>
      <c r="G1538" s="4">
        <v>3</v>
      </c>
      <c r="H1538">
        <v>202.56635199999999</v>
      </c>
      <c r="I1538" s="3">
        <v>4</v>
      </c>
      <c r="P1538">
        <v>2</v>
      </c>
      <c r="Q1538" t="str">
        <f t="shared" ref="Q1538:Q1601" si="25">CONCATENATE(C1538,E1538,G1538,I1538)</f>
        <v>34</v>
      </c>
    </row>
    <row r="1539" spans="1:17" x14ac:dyDescent="0.25">
      <c r="A1539">
        <v>1538</v>
      </c>
      <c r="F1539">
        <v>202.11578299999999</v>
      </c>
      <c r="G1539" s="4">
        <v>3</v>
      </c>
      <c r="H1539">
        <v>202.552177</v>
      </c>
      <c r="I1539" s="3">
        <v>4</v>
      </c>
      <c r="P1539">
        <v>2</v>
      </c>
      <c r="Q1539" t="str">
        <f t="shared" si="25"/>
        <v>34</v>
      </c>
    </row>
    <row r="1540" spans="1:17" x14ac:dyDescent="0.25">
      <c r="A1540">
        <v>1539</v>
      </c>
      <c r="F1540">
        <v>202.11797999999999</v>
      </c>
      <c r="G1540" s="4">
        <v>3</v>
      </c>
      <c r="H1540">
        <v>202.56635199999999</v>
      </c>
      <c r="I1540" s="3">
        <v>4</v>
      </c>
      <c r="P1540">
        <v>2</v>
      </c>
      <c r="Q1540" t="str">
        <f t="shared" si="25"/>
        <v>34</v>
      </c>
    </row>
    <row r="1541" spans="1:17" x14ac:dyDescent="0.25">
      <c r="A1541">
        <v>1540</v>
      </c>
      <c r="F1541">
        <v>202.161643</v>
      </c>
      <c r="G1541" s="4">
        <v>3</v>
      </c>
      <c r="H1541">
        <v>202.59956299999999</v>
      </c>
      <c r="I1541" s="3">
        <v>4</v>
      </c>
      <c r="P1541">
        <v>2</v>
      </c>
      <c r="Q1541" t="str">
        <f t="shared" si="25"/>
        <v>34</v>
      </c>
    </row>
    <row r="1542" spans="1:17" x14ac:dyDescent="0.25">
      <c r="A1542">
        <v>1541</v>
      </c>
      <c r="F1542">
        <v>202.07329100000001</v>
      </c>
      <c r="G1542" s="4">
        <v>3</v>
      </c>
      <c r="H1542">
        <v>202.51983200000001</v>
      </c>
      <c r="I1542" s="3">
        <v>4</v>
      </c>
      <c r="P1542">
        <v>2</v>
      </c>
      <c r="Q1542" t="str">
        <f t="shared" si="25"/>
        <v>34</v>
      </c>
    </row>
    <row r="1543" spans="1:17" x14ac:dyDescent="0.25">
      <c r="A1543">
        <v>1542</v>
      </c>
      <c r="P1543">
        <v>0</v>
      </c>
      <c r="Q1543" t="str">
        <f t="shared" si="25"/>
        <v/>
      </c>
    </row>
    <row r="1544" spans="1:17" x14ac:dyDescent="0.25">
      <c r="A1544">
        <v>1543</v>
      </c>
      <c r="D1544">
        <v>220.399742</v>
      </c>
      <c r="E1544" s="5">
        <v>2</v>
      </c>
      <c r="P1544">
        <v>1</v>
      </c>
      <c r="Q1544" t="str">
        <f t="shared" si="25"/>
        <v>2</v>
      </c>
    </row>
    <row r="1545" spans="1:17" x14ac:dyDescent="0.25">
      <c r="A1545">
        <v>1544</v>
      </c>
      <c r="D1545">
        <v>220.39891800000001</v>
      </c>
      <c r="E1545" s="5">
        <v>2</v>
      </c>
      <c r="P1545">
        <v>1</v>
      </c>
      <c r="Q1545" t="str">
        <f t="shared" si="25"/>
        <v>2</v>
      </c>
    </row>
    <row r="1546" spans="1:17" x14ac:dyDescent="0.25">
      <c r="A1546">
        <v>1545</v>
      </c>
      <c r="D1546">
        <v>220.35267999999999</v>
      </c>
      <c r="E1546" s="5">
        <v>2</v>
      </c>
      <c r="P1546">
        <v>1</v>
      </c>
      <c r="Q1546" t="str">
        <f t="shared" si="25"/>
        <v>2</v>
      </c>
    </row>
    <row r="1547" spans="1:17" x14ac:dyDescent="0.25">
      <c r="A1547">
        <v>1546</v>
      </c>
      <c r="D1547">
        <v>220.339485</v>
      </c>
      <c r="E1547" s="5">
        <v>2</v>
      </c>
      <c r="P1547">
        <v>1</v>
      </c>
      <c r="Q1547" t="str">
        <f t="shared" si="25"/>
        <v>2</v>
      </c>
    </row>
    <row r="1548" spans="1:17" x14ac:dyDescent="0.25">
      <c r="A1548">
        <v>1547</v>
      </c>
      <c r="B1548">
        <v>225.34629000000001</v>
      </c>
      <c r="C1548" s="2">
        <v>1</v>
      </c>
      <c r="D1548">
        <v>220.35881499999999</v>
      </c>
      <c r="E1548" s="5">
        <v>2</v>
      </c>
      <c r="P1548">
        <v>2</v>
      </c>
      <c r="Q1548" t="str">
        <f t="shared" si="25"/>
        <v>12</v>
      </c>
    </row>
    <row r="1549" spans="1:17" x14ac:dyDescent="0.25">
      <c r="A1549">
        <v>1548</v>
      </c>
      <c r="B1549">
        <v>225.34629000000001</v>
      </c>
      <c r="C1549" s="2">
        <v>1</v>
      </c>
      <c r="D1549">
        <v>220.363248</v>
      </c>
      <c r="E1549" s="5">
        <v>2</v>
      </c>
      <c r="P1549">
        <v>2</v>
      </c>
      <c r="Q1549" t="str">
        <f t="shared" si="25"/>
        <v>12</v>
      </c>
    </row>
    <row r="1550" spans="1:17" x14ac:dyDescent="0.25">
      <c r="A1550">
        <v>1549</v>
      </c>
      <c r="B1550">
        <v>225.355155</v>
      </c>
      <c r="C1550" s="2">
        <v>1</v>
      </c>
      <c r="D1550">
        <v>220.399742</v>
      </c>
      <c r="E1550" s="5">
        <v>2</v>
      </c>
      <c r="P1550">
        <v>2</v>
      </c>
      <c r="Q1550" t="str">
        <f t="shared" si="25"/>
        <v>12</v>
      </c>
    </row>
    <row r="1551" spans="1:17" x14ac:dyDescent="0.25">
      <c r="A1551">
        <v>1550</v>
      </c>
      <c r="B1551">
        <v>225.427784</v>
      </c>
      <c r="C1551" s="2">
        <v>1</v>
      </c>
      <c r="D1551">
        <v>220.399742</v>
      </c>
      <c r="E1551" s="5">
        <v>2</v>
      </c>
      <c r="P1551">
        <v>2</v>
      </c>
      <c r="Q1551" t="str">
        <f t="shared" si="25"/>
        <v>12</v>
      </c>
    </row>
    <row r="1552" spans="1:17" x14ac:dyDescent="0.25">
      <c r="A1552">
        <v>1551</v>
      </c>
      <c r="B1552">
        <v>225.40897000000001</v>
      </c>
      <c r="C1552" s="2">
        <v>1</v>
      </c>
      <c r="P1552">
        <v>1</v>
      </c>
      <c r="Q1552" t="str">
        <f t="shared" si="25"/>
        <v>1</v>
      </c>
    </row>
    <row r="1553" spans="1:17" x14ac:dyDescent="0.25">
      <c r="A1553">
        <v>1552</v>
      </c>
      <c r="B1553">
        <v>225.38716500000001</v>
      </c>
      <c r="C1553" s="2">
        <v>1</v>
      </c>
      <c r="P1553">
        <v>1</v>
      </c>
      <c r="Q1553" t="str">
        <f t="shared" si="25"/>
        <v>1</v>
      </c>
    </row>
    <row r="1554" spans="1:17" x14ac:dyDescent="0.25">
      <c r="A1554">
        <v>1553</v>
      </c>
      <c r="B1554">
        <v>225.31763000000001</v>
      </c>
      <c r="C1554" s="2">
        <v>1</v>
      </c>
      <c r="P1554">
        <v>1</v>
      </c>
      <c r="Q1554" t="str">
        <f t="shared" si="25"/>
        <v>1</v>
      </c>
    </row>
    <row r="1555" spans="1:17" x14ac:dyDescent="0.25">
      <c r="A1555">
        <v>1554</v>
      </c>
      <c r="B1555">
        <v>225.34629000000001</v>
      </c>
      <c r="C1555" s="2">
        <v>1</v>
      </c>
      <c r="P1555">
        <v>1</v>
      </c>
      <c r="Q1555" t="str">
        <f t="shared" si="25"/>
        <v>1</v>
      </c>
    </row>
    <row r="1556" spans="1:17" x14ac:dyDescent="0.25">
      <c r="A1556">
        <v>1555</v>
      </c>
      <c r="P1556">
        <v>0</v>
      </c>
      <c r="Q1556" t="str">
        <f t="shared" si="25"/>
        <v/>
      </c>
    </row>
    <row r="1557" spans="1:17" x14ac:dyDescent="0.25">
      <c r="A1557">
        <v>1556</v>
      </c>
      <c r="F1557">
        <v>227.227216</v>
      </c>
      <c r="G1557" s="4">
        <v>3</v>
      </c>
      <c r="H1557">
        <v>226.840102</v>
      </c>
      <c r="I1557" s="3">
        <v>4</v>
      </c>
      <c r="P1557">
        <v>2</v>
      </c>
      <c r="Q1557" t="str">
        <f t="shared" si="25"/>
        <v>34</v>
      </c>
    </row>
    <row r="1558" spans="1:17" x14ac:dyDescent="0.25">
      <c r="A1558">
        <v>1557</v>
      </c>
      <c r="F1558">
        <v>227.26561899999999</v>
      </c>
      <c r="G1558" s="4">
        <v>3</v>
      </c>
      <c r="H1558">
        <v>226.82020700000001</v>
      </c>
      <c r="I1558" s="3">
        <v>4</v>
      </c>
      <c r="P1558">
        <v>2</v>
      </c>
      <c r="Q1558" t="str">
        <f t="shared" si="25"/>
        <v>34</v>
      </c>
    </row>
    <row r="1559" spans="1:17" x14ac:dyDescent="0.25">
      <c r="A1559">
        <v>1558</v>
      </c>
      <c r="F1559">
        <v>227.32572300000001</v>
      </c>
      <c r="G1559" s="4">
        <v>3</v>
      </c>
      <c r="H1559">
        <v>226.82128800000001</v>
      </c>
      <c r="I1559" s="3">
        <v>4</v>
      </c>
      <c r="P1559">
        <v>2</v>
      </c>
      <c r="Q1559" t="str">
        <f t="shared" si="25"/>
        <v>34</v>
      </c>
    </row>
    <row r="1560" spans="1:17" x14ac:dyDescent="0.25">
      <c r="A1560">
        <v>1559</v>
      </c>
      <c r="F1560">
        <v>227.27814599999999</v>
      </c>
      <c r="G1560" s="4">
        <v>3</v>
      </c>
      <c r="H1560">
        <v>226.82448500000001</v>
      </c>
      <c r="I1560" s="3">
        <v>4</v>
      </c>
      <c r="P1560">
        <v>2</v>
      </c>
      <c r="Q1560" t="str">
        <f t="shared" si="25"/>
        <v>34</v>
      </c>
    </row>
    <row r="1561" spans="1:17" x14ac:dyDescent="0.25">
      <c r="A1561">
        <v>1560</v>
      </c>
      <c r="F1561">
        <v>227.25077400000001</v>
      </c>
      <c r="G1561" s="4">
        <v>3</v>
      </c>
      <c r="H1561">
        <v>226.81164899999999</v>
      </c>
      <c r="I1561" s="3">
        <v>4</v>
      </c>
      <c r="P1561">
        <v>2</v>
      </c>
      <c r="Q1561" t="str">
        <f t="shared" si="25"/>
        <v>34</v>
      </c>
    </row>
    <row r="1562" spans="1:17" x14ac:dyDescent="0.25">
      <c r="A1562">
        <v>1561</v>
      </c>
      <c r="F1562">
        <v>227.15948599999999</v>
      </c>
      <c r="G1562" s="4">
        <v>3</v>
      </c>
      <c r="H1562">
        <v>226.756496</v>
      </c>
      <c r="I1562" s="3">
        <v>4</v>
      </c>
      <c r="P1562">
        <v>2</v>
      </c>
      <c r="Q1562" t="str">
        <f t="shared" si="25"/>
        <v>34</v>
      </c>
    </row>
    <row r="1563" spans="1:17" x14ac:dyDescent="0.25">
      <c r="A1563">
        <v>1562</v>
      </c>
      <c r="F1563">
        <v>227.05041199999999</v>
      </c>
      <c r="G1563" s="4">
        <v>3</v>
      </c>
      <c r="H1563">
        <v>226.64902000000001</v>
      </c>
      <c r="I1563" s="3">
        <v>4</v>
      </c>
      <c r="P1563">
        <v>2</v>
      </c>
      <c r="Q1563" t="str">
        <f t="shared" si="25"/>
        <v>34</v>
      </c>
    </row>
    <row r="1564" spans="1:17" x14ac:dyDescent="0.25">
      <c r="A1564">
        <v>1563</v>
      </c>
      <c r="D1564">
        <v>244.50500399999999</v>
      </c>
      <c r="E1564" s="5">
        <v>2</v>
      </c>
      <c r="F1564">
        <v>227.05072100000001</v>
      </c>
      <c r="G1564" s="4">
        <v>3</v>
      </c>
      <c r="H1564">
        <v>226.728094</v>
      </c>
      <c r="I1564" s="3">
        <v>4</v>
      </c>
      <c r="P1564">
        <v>3</v>
      </c>
      <c r="Q1564" t="str">
        <f t="shared" si="25"/>
        <v>234</v>
      </c>
    </row>
    <row r="1565" spans="1:17" x14ac:dyDescent="0.25">
      <c r="A1565">
        <v>1564</v>
      </c>
      <c r="D1565">
        <v>244.50989799999999</v>
      </c>
      <c r="E1565" s="5">
        <v>2</v>
      </c>
      <c r="F1565">
        <v>227.227216</v>
      </c>
      <c r="G1565" s="4">
        <v>3</v>
      </c>
      <c r="H1565">
        <v>226.840102</v>
      </c>
      <c r="I1565" s="3">
        <v>4</v>
      </c>
      <c r="P1565">
        <v>3</v>
      </c>
      <c r="Q1565" t="str">
        <f t="shared" si="25"/>
        <v>234</v>
      </c>
    </row>
    <row r="1566" spans="1:17" x14ac:dyDescent="0.25">
      <c r="A1566">
        <v>1565</v>
      </c>
      <c r="D1566">
        <v>244.51819499999999</v>
      </c>
      <c r="E1566" s="5">
        <v>2</v>
      </c>
      <c r="P1566">
        <v>1</v>
      </c>
      <c r="Q1566" t="str">
        <f t="shared" si="25"/>
        <v>2</v>
      </c>
    </row>
    <row r="1567" spans="1:17" x14ac:dyDescent="0.25">
      <c r="A1567">
        <v>1566</v>
      </c>
      <c r="D1567">
        <v>244.55294000000001</v>
      </c>
      <c r="E1567" s="5">
        <v>2</v>
      </c>
      <c r="P1567">
        <v>1</v>
      </c>
      <c r="Q1567" t="str">
        <f t="shared" si="25"/>
        <v>2</v>
      </c>
    </row>
    <row r="1568" spans="1:17" x14ac:dyDescent="0.25">
      <c r="A1568">
        <v>1567</v>
      </c>
      <c r="D1568">
        <v>244.51804300000001</v>
      </c>
      <c r="E1568" s="5">
        <v>2</v>
      </c>
      <c r="P1568">
        <v>1</v>
      </c>
      <c r="Q1568" t="str">
        <f t="shared" si="25"/>
        <v>2</v>
      </c>
    </row>
    <row r="1569" spans="1:17" x14ac:dyDescent="0.25">
      <c r="A1569">
        <v>1568</v>
      </c>
      <c r="D1569">
        <v>244.54159899999999</v>
      </c>
      <c r="E1569" s="5">
        <v>2</v>
      </c>
      <c r="P1569">
        <v>1</v>
      </c>
      <c r="Q1569" t="str">
        <f t="shared" si="25"/>
        <v>2</v>
      </c>
    </row>
    <row r="1570" spans="1:17" x14ac:dyDescent="0.25">
      <c r="A1570">
        <v>1569</v>
      </c>
      <c r="D1570">
        <v>244.52299099999999</v>
      </c>
      <c r="E1570" s="5">
        <v>2</v>
      </c>
      <c r="P1570">
        <v>1</v>
      </c>
      <c r="Q1570" t="str">
        <f t="shared" si="25"/>
        <v>2</v>
      </c>
    </row>
    <row r="1571" spans="1:17" x14ac:dyDescent="0.25">
      <c r="A1571">
        <v>1570</v>
      </c>
      <c r="B1571">
        <v>250.92304200000001</v>
      </c>
      <c r="C1571" s="2">
        <v>1</v>
      </c>
      <c r="D1571">
        <v>244.48953599999999</v>
      </c>
      <c r="E1571" s="5">
        <v>2</v>
      </c>
      <c r="P1571">
        <v>2</v>
      </c>
      <c r="Q1571" t="str">
        <f t="shared" si="25"/>
        <v>12</v>
      </c>
    </row>
    <row r="1572" spans="1:17" x14ac:dyDescent="0.25">
      <c r="A1572">
        <v>1571</v>
      </c>
      <c r="B1572">
        <v>250.94995</v>
      </c>
      <c r="C1572" s="2">
        <v>1</v>
      </c>
      <c r="D1572">
        <v>244.45227</v>
      </c>
      <c r="E1572" s="5">
        <v>2</v>
      </c>
      <c r="P1572">
        <v>2</v>
      </c>
      <c r="Q1572" t="str">
        <f t="shared" si="25"/>
        <v>12</v>
      </c>
    </row>
    <row r="1573" spans="1:17" x14ac:dyDescent="0.25">
      <c r="A1573">
        <v>1572</v>
      </c>
      <c r="B1573">
        <v>250.988765</v>
      </c>
      <c r="C1573" s="2">
        <v>1</v>
      </c>
      <c r="D1573">
        <v>244.50500399999999</v>
      </c>
      <c r="E1573" s="5">
        <v>2</v>
      </c>
      <c r="P1573">
        <v>2</v>
      </c>
      <c r="Q1573" t="str">
        <f t="shared" si="25"/>
        <v>12</v>
      </c>
    </row>
    <row r="1574" spans="1:17" x14ac:dyDescent="0.25">
      <c r="A1574">
        <v>1573</v>
      </c>
      <c r="B1574">
        <v>250.96443500000001</v>
      </c>
      <c r="C1574" s="2">
        <v>1</v>
      </c>
      <c r="P1574">
        <v>1</v>
      </c>
      <c r="Q1574" t="str">
        <f t="shared" si="25"/>
        <v>1</v>
      </c>
    </row>
    <row r="1575" spans="1:17" x14ac:dyDescent="0.25">
      <c r="A1575">
        <v>1574</v>
      </c>
      <c r="B1575">
        <v>251.00082700000002</v>
      </c>
      <c r="C1575" s="2">
        <v>1</v>
      </c>
      <c r="P1575">
        <v>1</v>
      </c>
      <c r="Q1575" t="str">
        <f t="shared" si="25"/>
        <v>1</v>
      </c>
    </row>
    <row r="1576" spans="1:17" x14ac:dyDescent="0.25">
      <c r="A1576">
        <v>1575</v>
      </c>
      <c r="B1576">
        <v>250.98010600000001</v>
      </c>
      <c r="C1576" s="2">
        <v>1</v>
      </c>
      <c r="P1576">
        <v>1</v>
      </c>
      <c r="Q1576" t="str">
        <f t="shared" si="25"/>
        <v>1</v>
      </c>
    </row>
    <row r="1577" spans="1:17" x14ac:dyDescent="0.25">
      <c r="A1577">
        <v>1576</v>
      </c>
      <c r="B1577">
        <v>250.98299</v>
      </c>
      <c r="C1577" s="2">
        <v>1</v>
      </c>
      <c r="P1577">
        <v>1</v>
      </c>
      <c r="Q1577" t="str">
        <f t="shared" si="25"/>
        <v>1</v>
      </c>
    </row>
    <row r="1578" spans="1:17" x14ac:dyDescent="0.25">
      <c r="A1578">
        <v>1577</v>
      </c>
      <c r="B1578">
        <v>251.01031</v>
      </c>
      <c r="C1578" s="2">
        <v>1</v>
      </c>
      <c r="P1578">
        <v>1</v>
      </c>
      <c r="Q1578" t="str">
        <f t="shared" si="25"/>
        <v>1</v>
      </c>
    </row>
    <row r="1579" spans="1:17" x14ac:dyDescent="0.25">
      <c r="A1579">
        <v>1578</v>
      </c>
      <c r="B1579">
        <v>250.92304200000001</v>
      </c>
      <c r="C1579" s="2">
        <v>1</v>
      </c>
      <c r="P1579">
        <v>1</v>
      </c>
      <c r="Q1579" t="str">
        <f t="shared" si="25"/>
        <v>1</v>
      </c>
    </row>
    <row r="1580" spans="1:17" x14ac:dyDescent="0.25">
      <c r="A1580">
        <v>1579</v>
      </c>
      <c r="P1580">
        <v>0</v>
      </c>
      <c r="Q1580" t="str">
        <f t="shared" si="25"/>
        <v/>
      </c>
    </row>
    <row r="1581" spans="1:17" x14ac:dyDescent="0.25">
      <c r="A1581">
        <v>1580</v>
      </c>
      <c r="P1581">
        <v>0</v>
      </c>
      <c r="Q1581" t="str">
        <f t="shared" si="25"/>
        <v/>
      </c>
    </row>
    <row r="1582" spans="1:17" x14ac:dyDescent="0.25">
      <c r="A1582">
        <v>1581</v>
      </c>
      <c r="F1582">
        <v>253.31165199999998</v>
      </c>
      <c r="G1582" s="4">
        <v>3</v>
      </c>
      <c r="H1582">
        <v>252.93799100000001</v>
      </c>
      <c r="I1582" s="3">
        <v>4</v>
      </c>
      <c r="P1582">
        <v>2</v>
      </c>
      <c r="Q1582" t="str">
        <f t="shared" si="25"/>
        <v>34</v>
      </c>
    </row>
    <row r="1583" spans="1:17" x14ac:dyDescent="0.25">
      <c r="A1583">
        <v>1582</v>
      </c>
      <c r="F1583">
        <v>253.31917899999999</v>
      </c>
      <c r="G1583" s="4">
        <v>3</v>
      </c>
      <c r="H1583">
        <v>252.93603100000001</v>
      </c>
      <c r="I1583" s="3">
        <v>4</v>
      </c>
      <c r="P1583">
        <v>2</v>
      </c>
      <c r="Q1583" t="str">
        <f t="shared" si="25"/>
        <v>34</v>
      </c>
    </row>
    <row r="1584" spans="1:17" x14ac:dyDescent="0.25">
      <c r="A1584">
        <v>1583</v>
      </c>
      <c r="F1584">
        <v>253.31830099999999</v>
      </c>
      <c r="G1584" s="4">
        <v>3</v>
      </c>
      <c r="H1584">
        <v>252.928146</v>
      </c>
      <c r="I1584" s="3">
        <v>4</v>
      </c>
      <c r="P1584">
        <v>2</v>
      </c>
      <c r="Q1584" t="str">
        <f t="shared" si="25"/>
        <v>34</v>
      </c>
    </row>
    <row r="1585" spans="1:17" x14ac:dyDescent="0.25">
      <c r="A1585">
        <v>1584</v>
      </c>
      <c r="F1585">
        <v>253.33288899999999</v>
      </c>
      <c r="G1585" s="4">
        <v>3</v>
      </c>
      <c r="H1585">
        <v>252.90397200000001</v>
      </c>
      <c r="I1585" s="3">
        <v>4</v>
      </c>
      <c r="P1585">
        <v>2</v>
      </c>
      <c r="Q1585" t="str">
        <f t="shared" si="25"/>
        <v>34</v>
      </c>
    </row>
    <row r="1586" spans="1:17" x14ac:dyDescent="0.25">
      <c r="A1586">
        <v>1585</v>
      </c>
      <c r="F1586">
        <v>253.345878</v>
      </c>
      <c r="G1586" s="4">
        <v>3</v>
      </c>
      <c r="H1586">
        <v>252.95340300000001</v>
      </c>
      <c r="I1586" s="3">
        <v>4</v>
      </c>
      <c r="P1586">
        <v>2</v>
      </c>
      <c r="Q1586" t="str">
        <f t="shared" si="25"/>
        <v>34</v>
      </c>
    </row>
    <row r="1587" spans="1:17" x14ac:dyDescent="0.25">
      <c r="A1587">
        <v>1586</v>
      </c>
      <c r="D1587">
        <v>266.781295</v>
      </c>
      <c r="E1587" s="5">
        <v>2</v>
      </c>
      <c r="F1587">
        <v>253.34855999999999</v>
      </c>
      <c r="G1587" s="4">
        <v>3</v>
      </c>
      <c r="H1587">
        <v>252.95747699999998</v>
      </c>
      <c r="I1587" s="3">
        <v>4</v>
      </c>
      <c r="P1587">
        <v>3</v>
      </c>
      <c r="Q1587" t="str">
        <f t="shared" si="25"/>
        <v>234</v>
      </c>
    </row>
    <row r="1588" spans="1:17" x14ac:dyDescent="0.25">
      <c r="A1588">
        <v>1587</v>
      </c>
      <c r="D1588">
        <v>266.84164700000002</v>
      </c>
      <c r="E1588" s="5">
        <v>2</v>
      </c>
      <c r="F1588">
        <v>253.365928</v>
      </c>
      <c r="G1588" s="4">
        <v>3</v>
      </c>
      <c r="H1588">
        <v>252.96752900000001</v>
      </c>
      <c r="I1588" s="3">
        <v>4</v>
      </c>
      <c r="P1588">
        <v>3</v>
      </c>
      <c r="Q1588" t="str">
        <f t="shared" si="25"/>
        <v>234</v>
      </c>
    </row>
    <row r="1589" spans="1:17" x14ac:dyDescent="0.25">
      <c r="A1589">
        <v>1588</v>
      </c>
      <c r="D1589">
        <v>266.76273300000003</v>
      </c>
      <c r="E1589" s="5">
        <v>2</v>
      </c>
      <c r="F1589">
        <v>253.35479699999999</v>
      </c>
      <c r="G1589" s="4">
        <v>3</v>
      </c>
      <c r="H1589">
        <v>252.95860999999999</v>
      </c>
      <c r="I1589" s="3">
        <v>4</v>
      </c>
      <c r="P1589">
        <v>3</v>
      </c>
      <c r="Q1589" t="str">
        <f t="shared" si="25"/>
        <v>234</v>
      </c>
    </row>
    <row r="1590" spans="1:17" x14ac:dyDescent="0.25">
      <c r="A1590">
        <v>1589</v>
      </c>
      <c r="D1590">
        <v>266.77304400000003</v>
      </c>
      <c r="E1590" s="5">
        <v>2</v>
      </c>
      <c r="F1590">
        <v>253.359847</v>
      </c>
      <c r="G1590" s="4">
        <v>3</v>
      </c>
      <c r="H1590">
        <v>252.97577200000001</v>
      </c>
      <c r="I1590" s="3">
        <v>4</v>
      </c>
      <c r="P1590">
        <v>3</v>
      </c>
      <c r="Q1590" t="str">
        <f t="shared" si="25"/>
        <v>234</v>
      </c>
    </row>
    <row r="1591" spans="1:17" x14ac:dyDescent="0.25">
      <c r="A1591">
        <v>1590</v>
      </c>
      <c r="D1591">
        <v>266.76144699999998</v>
      </c>
      <c r="E1591" s="5">
        <v>2</v>
      </c>
      <c r="F1591">
        <v>253.35721899999999</v>
      </c>
      <c r="G1591" s="4">
        <v>3</v>
      </c>
      <c r="H1591">
        <v>252.958247</v>
      </c>
      <c r="I1591" s="3">
        <v>4</v>
      </c>
      <c r="P1591">
        <v>3</v>
      </c>
      <c r="Q1591" t="str">
        <f t="shared" si="25"/>
        <v>234</v>
      </c>
    </row>
    <row r="1592" spans="1:17" x14ac:dyDescent="0.25">
      <c r="A1592">
        <v>1591</v>
      </c>
      <c r="D1592">
        <v>266.79943400000002</v>
      </c>
      <c r="E1592" s="5">
        <v>2</v>
      </c>
      <c r="F1592">
        <v>253.32608299999998</v>
      </c>
      <c r="G1592" s="4">
        <v>3</v>
      </c>
      <c r="H1592">
        <v>252.93799100000001</v>
      </c>
      <c r="I1592" s="3">
        <v>4</v>
      </c>
      <c r="P1592">
        <v>3</v>
      </c>
      <c r="Q1592" t="str">
        <f t="shared" si="25"/>
        <v>234</v>
      </c>
    </row>
    <row r="1593" spans="1:17" x14ac:dyDescent="0.25">
      <c r="A1593">
        <v>1592</v>
      </c>
      <c r="B1593">
        <v>270.27613400000001</v>
      </c>
      <c r="C1593" s="2">
        <v>1</v>
      </c>
      <c r="D1593">
        <v>266.798766</v>
      </c>
      <c r="E1593" s="5">
        <v>2</v>
      </c>
      <c r="F1593">
        <v>253.35995</v>
      </c>
      <c r="G1593" s="4">
        <v>3</v>
      </c>
      <c r="P1593">
        <v>3</v>
      </c>
      <c r="Q1593" t="str">
        <f t="shared" si="25"/>
        <v>123</v>
      </c>
    </row>
    <row r="1594" spans="1:17" x14ac:dyDescent="0.25">
      <c r="A1594">
        <v>1593</v>
      </c>
      <c r="B1594">
        <v>270.28370999999999</v>
      </c>
      <c r="C1594" s="2">
        <v>1</v>
      </c>
      <c r="D1594">
        <v>266.76572699999997</v>
      </c>
      <c r="E1594" s="5">
        <v>2</v>
      </c>
      <c r="F1594">
        <v>253.31165199999998</v>
      </c>
      <c r="G1594" s="4">
        <v>3</v>
      </c>
      <c r="P1594">
        <v>3</v>
      </c>
      <c r="Q1594" t="str">
        <f t="shared" si="25"/>
        <v>123</v>
      </c>
    </row>
    <row r="1595" spans="1:17" x14ac:dyDescent="0.25">
      <c r="A1595">
        <v>1594</v>
      </c>
      <c r="B1595">
        <v>270.28897000000001</v>
      </c>
      <c r="C1595" s="2">
        <v>1</v>
      </c>
      <c r="D1595">
        <v>266.75190700000002</v>
      </c>
      <c r="E1595" s="5">
        <v>2</v>
      </c>
      <c r="P1595">
        <v>2</v>
      </c>
      <c r="Q1595" t="str">
        <f t="shared" si="25"/>
        <v>12</v>
      </c>
    </row>
    <row r="1596" spans="1:17" x14ac:dyDescent="0.25">
      <c r="A1596">
        <v>1595</v>
      </c>
      <c r="B1596">
        <v>270.27613400000001</v>
      </c>
      <c r="C1596" s="2">
        <v>1</v>
      </c>
      <c r="D1596">
        <v>266.781295</v>
      </c>
      <c r="E1596" s="5">
        <v>2</v>
      </c>
      <c r="J1596">
        <v>235.84768</v>
      </c>
      <c r="K1596" t="s">
        <v>22</v>
      </c>
      <c r="Q1596" t="str">
        <f t="shared" si="25"/>
        <v>12</v>
      </c>
    </row>
    <row r="1597" spans="1:17" x14ac:dyDescent="0.25">
      <c r="A1597">
        <v>1596</v>
      </c>
      <c r="Q1597" t="str">
        <f t="shared" si="25"/>
        <v/>
      </c>
    </row>
    <row r="1598" spans="1:17" x14ac:dyDescent="0.25">
      <c r="A1598">
        <v>1597</v>
      </c>
      <c r="J1598">
        <v>235.84768</v>
      </c>
      <c r="K1598" t="s">
        <v>22</v>
      </c>
      <c r="Q1598" t="str">
        <f t="shared" si="25"/>
        <v/>
      </c>
    </row>
    <row r="1599" spans="1:17" x14ac:dyDescent="0.25">
      <c r="A1599">
        <v>1598</v>
      </c>
      <c r="B1599">
        <v>234.46139299999999</v>
      </c>
      <c r="C1599" s="2">
        <v>1</v>
      </c>
      <c r="P1599">
        <v>1</v>
      </c>
      <c r="Q1599" t="str">
        <f t="shared" si="25"/>
        <v>1</v>
      </c>
    </row>
    <row r="1600" spans="1:17" x14ac:dyDescent="0.25">
      <c r="A1600">
        <v>1599</v>
      </c>
      <c r="B1600">
        <v>234.44128899999998</v>
      </c>
      <c r="C1600" s="2">
        <v>1</v>
      </c>
      <c r="P1600">
        <v>1</v>
      </c>
      <c r="Q1600" t="str">
        <f t="shared" si="25"/>
        <v>1</v>
      </c>
    </row>
    <row r="1601" spans="1:17" x14ac:dyDescent="0.25">
      <c r="A1601">
        <v>1600</v>
      </c>
      <c r="B1601">
        <v>234.445155</v>
      </c>
      <c r="C1601" s="2">
        <v>1</v>
      </c>
      <c r="P1601">
        <v>1</v>
      </c>
      <c r="Q1601" t="str">
        <f t="shared" si="25"/>
        <v>1</v>
      </c>
    </row>
    <row r="1602" spans="1:17" x14ac:dyDescent="0.25">
      <c r="A1602">
        <v>1601</v>
      </c>
      <c r="B1602">
        <v>234.43835200000001</v>
      </c>
      <c r="C1602" s="2">
        <v>1</v>
      </c>
      <c r="H1602">
        <v>241.64531099999999</v>
      </c>
      <c r="I1602" s="3">
        <v>4</v>
      </c>
      <c r="P1602">
        <v>2</v>
      </c>
      <c r="Q1602" t="str">
        <f t="shared" ref="Q1602:Q1665" si="26">CONCATENATE(C1602,E1602,G1602,I1602)</f>
        <v>14</v>
      </c>
    </row>
    <row r="1603" spans="1:17" x14ac:dyDescent="0.25">
      <c r="A1603">
        <v>1602</v>
      </c>
      <c r="B1603">
        <v>234.4633</v>
      </c>
      <c r="C1603" s="2">
        <v>1</v>
      </c>
      <c r="H1603">
        <v>241.66098099999999</v>
      </c>
      <c r="I1603" s="3">
        <v>4</v>
      </c>
      <c r="P1603">
        <v>2</v>
      </c>
      <c r="Q1603" t="str">
        <f t="shared" si="26"/>
        <v>14</v>
      </c>
    </row>
    <row r="1604" spans="1:17" x14ac:dyDescent="0.25">
      <c r="A1604">
        <v>1603</v>
      </c>
      <c r="B1604">
        <v>234.49113599999998</v>
      </c>
      <c r="C1604" s="2">
        <v>1</v>
      </c>
      <c r="H1604">
        <v>241.603196</v>
      </c>
      <c r="I1604" s="3">
        <v>4</v>
      </c>
      <c r="P1604">
        <v>2</v>
      </c>
      <c r="Q1604" t="str">
        <f t="shared" si="26"/>
        <v>14</v>
      </c>
    </row>
    <row r="1605" spans="1:17" x14ac:dyDescent="0.25">
      <c r="A1605">
        <v>1604</v>
      </c>
      <c r="B1605">
        <v>234.45742300000001</v>
      </c>
      <c r="C1605" s="2">
        <v>1</v>
      </c>
      <c r="H1605">
        <v>241.61072100000001</v>
      </c>
      <c r="I1605" s="3">
        <v>4</v>
      </c>
      <c r="P1605">
        <v>2</v>
      </c>
      <c r="Q1605" t="str">
        <f t="shared" si="26"/>
        <v>14</v>
      </c>
    </row>
    <row r="1606" spans="1:17" x14ac:dyDescent="0.25">
      <c r="A1606">
        <v>1605</v>
      </c>
      <c r="B1606">
        <v>234.419433</v>
      </c>
      <c r="C1606" s="2">
        <v>1</v>
      </c>
      <c r="H1606">
        <v>241.59649400000001</v>
      </c>
      <c r="I1606" s="3">
        <v>4</v>
      </c>
      <c r="P1606">
        <v>2</v>
      </c>
      <c r="Q1606" t="str">
        <f t="shared" si="26"/>
        <v>14</v>
      </c>
    </row>
    <row r="1607" spans="1:17" x14ac:dyDescent="0.25">
      <c r="A1607">
        <v>1606</v>
      </c>
      <c r="B1607">
        <v>234.421548</v>
      </c>
      <c r="C1607" s="2">
        <v>1</v>
      </c>
      <c r="H1607">
        <v>241.61355900000001</v>
      </c>
      <c r="I1607" s="3">
        <v>4</v>
      </c>
      <c r="P1607">
        <v>2</v>
      </c>
      <c r="Q1607" t="str">
        <f t="shared" si="26"/>
        <v>14</v>
      </c>
    </row>
    <row r="1608" spans="1:17" x14ac:dyDescent="0.25">
      <c r="A1608">
        <v>1607</v>
      </c>
      <c r="B1608">
        <v>234.46139299999999</v>
      </c>
      <c r="C1608" s="2">
        <v>1</v>
      </c>
      <c r="F1608">
        <v>235.90448499999999</v>
      </c>
      <c r="G1608" s="4">
        <v>3</v>
      </c>
      <c r="H1608">
        <v>241.646547</v>
      </c>
      <c r="I1608" s="3">
        <v>4</v>
      </c>
      <c r="P1608">
        <v>3</v>
      </c>
      <c r="Q1608" t="str">
        <f t="shared" si="26"/>
        <v>134</v>
      </c>
    </row>
    <row r="1609" spans="1:17" x14ac:dyDescent="0.25">
      <c r="A1609">
        <v>1608</v>
      </c>
      <c r="F1609">
        <v>235.83247499999999</v>
      </c>
      <c r="G1609" s="4">
        <v>3</v>
      </c>
      <c r="H1609">
        <v>241.631238</v>
      </c>
      <c r="I1609" s="3">
        <v>4</v>
      </c>
      <c r="P1609">
        <v>2</v>
      </c>
      <c r="Q1609" t="str">
        <f t="shared" si="26"/>
        <v>34</v>
      </c>
    </row>
    <row r="1610" spans="1:17" x14ac:dyDescent="0.25">
      <c r="A1610">
        <v>1609</v>
      </c>
      <c r="F1610">
        <v>235.85623899999999</v>
      </c>
      <c r="G1610" s="4">
        <v>3</v>
      </c>
      <c r="H1610">
        <v>241.64933099999999</v>
      </c>
      <c r="I1610" s="3">
        <v>4</v>
      </c>
      <c r="P1610">
        <v>2</v>
      </c>
      <c r="Q1610" t="str">
        <f t="shared" si="26"/>
        <v>34</v>
      </c>
    </row>
    <row r="1611" spans="1:17" x14ac:dyDescent="0.25">
      <c r="A1611">
        <v>1610</v>
      </c>
      <c r="F1611">
        <v>235.85314499999998</v>
      </c>
      <c r="G1611" s="4">
        <v>3</v>
      </c>
      <c r="H1611">
        <v>241.647424</v>
      </c>
      <c r="I1611" s="3">
        <v>4</v>
      </c>
      <c r="P1611">
        <v>2</v>
      </c>
      <c r="Q1611" t="str">
        <f t="shared" si="26"/>
        <v>34</v>
      </c>
    </row>
    <row r="1612" spans="1:17" x14ac:dyDescent="0.25">
      <c r="A1612">
        <v>1611</v>
      </c>
      <c r="F1612">
        <v>235.90896900000001</v>
      </c>
      <c r="G1612" s="4">
        <v>3</v>
      </c>
      <c r="H1612">
        <v>241.65381400000001</v>
      </c>
      <c r="I1612" s="3">
        <v>4</v>
      </c>
      <c r="P1612">
        <v>2</v>
      </c>
      <c r="Q1612" t="str">
        <f t="shared" si="26"/>
        <v>34</v>
      </c>
    </row>
    <row r="1613" spans="1:17" x14ac:dyDescent="0.25">
      <c r="A1613">
        <v>1612</v>
      </c>
      <c r="F1613">
        <v>235.86541299999999</v>
      </c>
      <c r="G1613" s="4">
        <v>3</v>
      </c>
      <c r="H1613">
        <v>241.638713</v>
      </c>
      <c r="I1613" s="3">
        <v>4</v>
      </c>
      <c r="P1613">
        <v>2</v>
      </c>
      <c r="Q1613" t="str">
        <f t="shared" si="26"/>
        <v>34</v>
      </c>
    </row>
    <row r="1614" spans="1:17" x14ac:dyDescent="0.25">
      <c r="A1614">
        <v>1613</v>
      </c>
      <c r="F1614">
        <v>235.88891699999999</v>
      </c>
      <c r="G1614" s="4">
        <v>3</v>
      </c>
      <c r="H1614">
        <v>241.64531099999999</v>
      </c>
      <c r="I1614" s="3">
        <v>4</v>
      </c>
      <c r="P1614">
        <v>2</v>
      </c>
      <c r="Q1614" t="str">
        <f t="shared" si="26"/>
        <v>34</v>
      </c>
    </row>
    <row r="1615" spans="1:17" x14ac:dyDescent="0.25">
      <c r="A1615">
        <v>1614</v>
      </c>
      <c r="D1615">
        <v>223.42685499999999</v>
      </c>
      <c r="E1615" s="5">
        <v>2</v>
      </c>
      <c r="F1615">
        <v>235.88597999999999</v>
      </c>
      <c r="G1615" s="4">
        <v>3</v>
      </c>
      <c r="H1615">
        <v>241.64531099999999</v>
      </c>
      <c r="I1615" s="3">
        <v>4</v>
      </c>
      <c r="P1615">
        <v>3</v>
      </c>
      <c r="Q1615" t="str">
        <f t="shared" si="26"/>
        <v>234</v>
      </c>
    </row>
    <row r="1616" spans="1:17" x14ac:dyDescent="0.25">
      <c r="A1616">
        <v>1615</v>
      </c>
      <c r="D1616">
        <v>223.445155</v>
      </c>
      <c r="E1616" s="5">
        <v>2</v>
      </c>
      <c r="F1616">
        <v>235.91953799999999</v>
      </c>
      <c r="G1616" s="4">
        <v>3</v>
      </c>
      <c r="P1616">
        <v>2</v>
      </c>
      <c r="Q1616" t="str">
        <f t="shared" si="26"/>
        <v>23</v>
      </c>
    </row>
    <row r="1617" spans="1:17" x14ac:dyDescent="0.25">
      <c r="A1617">
        <v>1616</v>
      </c>
      <c r="D1617">
        <v>223.43628899999999</v>
      </c>
      <c r="E1617" s="5">
        <v>2</v>
      </c>
      <c r="F1617">
        <v>235.879897</v>
      </c>
      <c r="G1617" s="4">
        <v>3</v>
      </c>
      <c r="P1617">
        <v>2</v>
      </c>
      <c r="Q1617" t="str">
        <f t="shared" si="26"/>
        <v>23</v>
      </c>
    </row>
    <row r="1618" spans="1:17" x14ac:dyDescent="0.25">
      <c r="A1618">
        <v>1617</v>
      </c>
      <c r="D1618">
        <v>223.43886599999999</v>
      </c>
      <c r="E1618" s="5">
        <v>2</v>
      </c>
      <c r="F1618">
        <v>235.912217</v>
      </c>
      <c r="G1618" s="4">
        <v>3</v>
      </c>
      <c r="P1618">
        <v>2</v>
      </c>
      <c r="Q1618" t="str">
        <f t="shared" si="26"/>
        <v>23</v>
      </c>
    </row>
    <row r="1619" spans="1:17" x14ac:dyDescent="0.25">
      <c r="A1619">
        <v>1618</v>
      </c>
      <c r="D1619">
        <v>223.479691</v>
      </c>
      <c r="E1619" s="5">
        <v>2</v>
      </c>
      <c r="F1619">
        <v>235.87458899999999</v>
      </c>
      <c r="G1619" s="4">
        <v>3</v>
      </c>
      <c r="P1619">
        <v>2</v>
      </c>
      <c r="Q1619" t="str">
        <f t="shared" si="26"/>
        <v>23</v>
      </c>
    </row>
    <row r="1620" spans="1:17" x14ac:dyDescent="0.25">
      <c r="A1620">
        <v>1619</v>
      </c>
      <c r="D1620">
        <v>223.45598000000001</v>
      </c>
      <c r="E1620" s="5">
        <v>2</v>
      </c>
      <c r="F1620">
        <v>235.90448499999999</v>
      </c>
      <c r="G1620" s="4">
        <v>3</v>
      </c>
      <c r="P1620">
        <v>2</v>
      </c>
      <c r="Q1620" t="str">
        <f t="shared" si="26"/>
        <v>23</v>
      </c>
    </row>
    <row r="1621" spans="1:17" x14ac:dyDescent="0.25">
      <c r="A1621">
        <v>1620</v>
      </c>
      <c r="D1621">
        <v>223.42685499999999</v>
      </c>
      <c r="E1621" s="5">
        <v>2</v>
      </c>
      <c r="F1621">
        <v>235.90448499999999</v>
      </c>
      <c r="G1621" s="4">
        <v>3</v>
      </c>
      <c r="P1621">
        <v>2</v>
      </c>
      <c r="Q1621" t="str">
        <f t="shared" si="26"/>
        <v>23</v>
      </c>
    </row>
    <row r="1622" spans="1:17" x14ac:dyDescent="0.25">
      <c r="A1622">
        <v>1621</v>
      </c>
      <c r="D1622">
        <v>223.42685499999999</v>
      </c>
      <c r="E1622" s="5">
        <v>2</v>
      </c>
      <c r="P1622">
        <v>1</v>
      </c>
      <c r="Q1622" t="str">
        <f t="shared" si="26"/>
        <v>2</v>
      </c>
    </row>
    <row r="1623" spans="1:17" x14ac:dyDescent="0.25">
      <c r="A1623">
        <v>1622</v>
      </c>
      <c r="D1623">
        <v>223.37886599999999</v>
      </c>
      <c r="E1623" s="5">
        <v>2</v>
      </c>
      <c r="P1623">
        <v>1</v>
      </c>
      <c r="Q1623" t="str">
        <f t="shared" si="26"/>
        <v>2</v>
      </c>
    </row>
    <row r="1624" spans="1:17" x14ac:dyDescent="0.25">
      <c r="A1624">
        <v>1623</v>
      </c>
      <c r="D1624">
        <v>223.42685499999999</v>
      </c>
      <c r="E1624" s="5">
        <v>2</v>
      </c>
      <c r="P1624">
        <v>1</v>
      </c>
      <c r="Q1624" t="str">
        <f t="shared" si="26"/>
        <v>2</v>
      </c>
    </row>
    <row r="1625" spans="1:17" x14ac:dyDescent="0.25">
      <c r="A1625">
        <v>1624</v>
      </c>
      <c r="D1625">
        <v>223.42685499999999</v>
      </c>
      <c r="E1625" s="5">
        <v>2</v>
      </c>
      <c r="P1625">
        <v>1</v>
      </c>
      <c r="Q1625" t="str">
        <f t="shared" si="26"/>
        <v>2</v>
      </c>
    </row>
    <row r="1626" spans="1:17" x14ac:dyDescent="0.25">
      <c r="A1626">
        <v>1625</v>
      </c>
      <c r="P1626">
        <v>0</v>
      </c>
      <c r="Q1626" t="str">
        <f t="shared" si="26"/>
        <v/>
      </c>
    </row>
    <row r="1627" spans="1:17" x14ac:dyDescent="0.25">
      <c r="A1627">
        <v>1626</v>
      </c>
      <c r="P1627">
        <v>0</v>
      </c>
      <c r="Q1627" t="str">
        <f t="shared" si="26"/>
        <v/>
      </c>
    </row>
    <row r="1628" spans="1:17" x14ac:dyDescent="0.25">
      <c r="A1628">
        <v>1627</v>
      </c>
      <c r="B1628">
        <v>215.46979400000001</v>
      </c>
      <c r="C1628" s="2">
        <v>1</v>
      </c>
      <c r="P1628">
        <v>1</v>
      </c>
      <c r="Q1628" t="str">
        <f t="shared" si="26"/>
        <v>1</v>
      </c>
    </row>
    <row r="1629" spans="1:17" x14ac:dyDescent="0.25">
      <c r="A1629">
        <v>1628</v>
      </c>
      <c r="B1629">
        <v>215.450052</v>
      </c>
      <c r="C1629" s="2">
        <v>1</v>
      </c>
      <c r="P1629">
        <v>1</v>
      </c>
      <c r="Q1629" t="str">
        <f t="shared" si="26"/>
        <v>1</v>
      </c>
    </row>
    <row r="1630" spans="1:17" x14ac:dyDescent="0.25">
      <c r="A1630">
        <v>1629</v>
      </c>
      <c r="B1630">
        <v>215.446392</v>
      </c>
      <c r="C1630" s="2">
        <v>1</v>
      </c>
      <c r="H1630">
        <v>222.87335099999999</v>
      </c>
      <c r="I1630" s="3">
        <v>4</v>
      </c>
      <c r="P1630">
        <v>2</v>
      </c>
      <c r="Q1630" t="str">
        <f t="shared" si="26"/>
        <v>14</v>
      </c>
    </row>
    <row r="1631" spans="1:17" x14ac:dyDescent="0.25">
      <c r="A1631">
        <v>1630</v>
      </c>
      <c r="B1631">
        <v>215.46979400000001</v>
      </c>
      <c r="C1631" s="2">
        <v>1</v>
      </c>
      <c r="H1631">
        <v>222.81185600000001</v>
      </c>
      <c r="I1631" s="3">
        <v>4</v>
      </c>
      <c r="P1631">
        <v>2</v>
      </c>
      <c r="Q1631" t="str">
        <f t="shared" si="26"/>
        <v>14</v>
      </c>
    </row>
    <row r="1632" spans="1:17" x14ac:dyDescent="0.25">
      <c r="A1632">
        <v>1631</v>
      </c>
      <c r="B1632">
        <v>215.42525799999999</v>
      </c>
      <c r="C1632" s="2">
        <v>1</v>
      </c>
      <c r="H1632">
        <v>222.83453599999999</v>
      </c>
      <c r="I1632" s="3">
        <v>4</v>
      </c>
      <c r="P1632">
        <v>2</v>
      </c>
      <c r="Q1632" t="str">
        <f t="shared" si="26"/>
        <v>14</v>
      </c>
    </row>
    <row r="1633" spans="1:17" x14ac:dyDescent="0.25">
      <c r="A1633">
        <v>1632</v>
      </c>
      <c r="B1633">
        <v>215.416856</v>
      </c>
      <c r="C1633" s="2">
        <v>1</v>
      </c>
      <c r="H1633">
        <v>222.848815</v>
      </c>
      <c r="I1633" s="3">
        <v>4</v>
      </c>
      <c r="P1633">
        <v>2</v>
      </c>
      <c r="Q1633" t="str">
        <f t="shared" si="26"/>
        <v>14</v>
      </c>
    </row>
    <row r="1634" spans="1:17" x14ac:dyDescent="0.25">
      <c r="A1634">
        <v>1633</v>
      </c>
      <c r="B1634">
        <v>215.37283500000001</v>
      </c>
      <c r="C1634" s="2">
        <v>1</v>
      </c>
      <c r="H1634">
        <v>222.856032</v>
      </c>
      <c r="I1634" s="3">
        <v>4</v>
      </c>
      <c r="P1634">
        <v>2</v>
      </c>
      <c r="Q1634" t="str">
        <f t="shared" si="26"/>
        <v>14</v>
      </c>
    </row>
    <row r="1635" spans="1:17" x14ac:dyDescent="0.25">
      <c r="A1635">
        <v>1634</v>
      </c>
      <c r="B1635">
        <v>215.30319599999999</v>
      </c>
      <c r="C1635" s="2">
        <v>1</v>
      </c>
      <c r="H1635">
        <v>222.857011</v>
      </c>
      <c r="I1635" s="3">
        <v>4</v>
      </c>
      <c r="P1635">
        <v>2</v>
      </c>
      <c r="Q1635" t="str">
        <f t="shared" si="26"/>
        <v>14</v>
      </c>
    </row>
    <row r="1636" spans="1:17" x14ac:dyDescent="0.25">
      <c r="A1636">
        <v>1635</v>
      </c>
      <c r="B1636">
        <v>215.46979400000001</v>
      </c>
      <c r="C1636" s="2">
        <v>1</v>
      </c>
      <c r="H1636">
        <v>222.85546399999998</v>
      </c>
      <c r="I1636" s="3">
        <v>4</v>
      </c>
      <c r="P1636">
        <v>2</v>
      </c>
      <c r="Q1636" t="str">
        <f t="shared" si="26"/>
        <v>14</v>
      </c>
    </row>
    <row r="1637" spans="1:17" x14ac:dyDescent="0.25">
      <c r="A1637">
        <v>1636</v>
      </c>
      <c r="F1637">
        <v>217.42768100000001</v>
      </c>
      <c r="G1637" s="4">
        <v>3</v>
      </c>
      <c r="H1637">
        <v>222.86113499999999</v>
      </c>
      <c r="I1637" s="3">
        <v>4</v>
      </c>
      <c r="P1637">
        <v>2</v>
      </c>
      <c r="Q1637" t="str">
        <f t="shared" si="26"/>
        <v>34</v>
      </c>
    </row>
    <row r="1638" spans="1:17" x14ac:dyDescent="0.25">
      <c r="A1638">
        <v>1637</v>
      </c>
      <c r="F1638">
        <v>217.42768100000001</v>
      </c>
      <c r="G1638" s="4">
        <v>3</v>
      </c>
      <c r="H1638">
        <v>222.85206199999999</v>
      </c>
      <c r="I1638" s="3">
        <v>4</v>
      </c>
      <c r="P1638">
        <v>2</v>
      </c>
      <c r="Q1638" t="str">
        <f t="shared" si="26"/>
        <v>34</v>
      </c>
    </row>
    <row r="1639" spans="1:17" x14ac:dyDescent="0.25">
      <c r="A1639">
        <v>1638</v>
      </c>
      <c r="F1639">
        <v>217.42768100000001</v>
      </c>
      <c r="G1639" s="4">
        <v>3</v>
      </c>
      <c r="H1639">
        <v>222.82742200000001</v>
      </c>
      <c r="I1639" s="3">
        <v>4</v>
      </c>
      <c r="P1639">
        <v>2</v>
      </c>
      <c r="Q1639" t="str">
        <f t="shared" si="26"/>
        <v>34</v>
      </c>
    </row>
    <row r="1640" spans="1:17" x14ac:dyDescent="0.25">
      <c r="A1640">
        <v>1639</v>
      </c>
      <c r="F1640">
        <v>217.42768100000001</v>
      </c>
      <c r="G1640" s="4">
        <v>3</v>
      </c>
      <c r="H1640">
        <v>222.87335099999999</v>
      </c>
      <c r="I1640" s="3">
        <v>4</v>
      </c>
      <c r="P1640">
        <v>2</v>
      </c>
      <c r="Q1640" t="str">
        <f t="shared" si="26"/>
        <v>34</v>
      </c>
    </row>
    <row r="1641" spans="1:17" x14ac:dyDescent="0.25">
      <c r="A1641">
        <v>1640</v>
      </c>
      <c r="F1641">
        <v>217.42768100000001</v>
      </c>
      <c r="G1641" s="4">
        <v>3</v>
      </c>
      <c r="H1641">
        <v>222.87335099999999</v>
      </c>
      <c r="I1641" s="3">
        <v>4</v>
      </c>
      <c r="P1641">
        <v>2</v>
      </c>
      <c r="Q1641" t="str">
        <f t="shared" si="26"/>
        <v>34</v>
      </c>
    </row>
    <row r="1642" spans="1:17" x14ac:dyDescent="0.25">
      <c r="A1642">
        <v>1641</v>
      </c>
      <c r="F1642">
        <v>217.42768100000001</v>
      </c>
      <c r="G1642" s="4">
        <v>3</v>
      </c>
      <c r="P1642">
        <v>1</v>
      </c>
      <c r="Q1642" t="str">
        <f t="shared" si="26"/>
        <v>3</v>
      </c>
    </row>
    <row r="1643" spans="1:17" x14ac:dyDescent="0.25">
      <c r="A1643">
        <v>1642</v>
      </c>
      <c r="F1643">
        <v>217.42768100000001</v>
      </c>
      <c r="G1643" s="4">
        <v>3</v>
      </c>
      <c r="P1643">
        <v>1</v>
      </c>
      <c r="Q1643" t="str">
        <f t="shared" si="26"/>
        <v>3</v>
      </c>
    </row>
    <row r="1644" spans="1:17" x14ac:dyDescent="0.25">
      <c r="A1644">
        <v>1643</v>
      </c>
      <c r="D1644">
        <v>205.29339099999999</v>
      </c>
      <c r="E1644" s="5">
        <v>2</v>
      </c>
      <c r="F1644">
        <v>217.42768100000001</v>
      </c>
      <c r="G1644" s="4">
        <v>3</v>
      </c>
      <c r="P1644">
        <v>2</v>
      </c>
      <c r="Q1644" t="str">
        <f t="shared" si="26"/>
        <v>23</v>
      </c>
    </row>
    <row r="1645" spans="1:17" x14ac:dyDescent="0.25">
      <c r="A1645">
        <v>1644</v>
      </c>
      <c r="D1645">
        <v>205.28507200000001</v>
      </c>
      <c r="E1645" s="5">
        <v>2</v>
      </c>
      <c r="F1645">
        <v>217.42768100000001</v>
      </c>
      <c r="G1645" s="4">
        <v>3</v>
      </c>
      <c r="P1645">
        <v>2</v>
      </c>
      <c r="Q1645" t="str">
        <f t="shared" si="26"/>
        <v>23</v>
      </c>
    </row>
    <row r="1646" spans="1:17" x14ac:dyDescent="0.25">
      <c r="A1646">
        <v>1645</v>
      </c>
      <c r="D1646">
        <v>205.30011999999999</v>
      </c>
      <c r="E1646" s="5">
        <v>2</v>
      </c>
      <c r="F1646">
        <v>217.42768100000001</v>
      </c>
      <c r="G1646" s="4">
        <v>3</v>
      </c>
      <c r="P1646">
        <v>2</v>
      </c>
      <c r="Q1646" t="str">
        <f t="shared" si="26"/>
        <v>23</v>
      </c>
    </row>
    <row r="1647" spans="1:17" x14ac:dyDescent="0.25">
      <c r="A1647">
        <v>1646</v>
      </c>
      <c r="D1647">
        <v>205.28390000000002</v>
      </c>
      <c r="E1647" s="5">
        <v>2</v>
      </c>
      <c r="F1647">
        <v>217.42768100000001</v>
      </c>
      <c r="G1647" s="4">
        <v>3</v>
      </c>
      <c r="P1647">
        <v>2</v>
      </c>
      <c r="Q1647" t="str">
        <f t="shared" si="26"/>
        <v>23</v>
      </c>
    </row>
    <row r="1648" spans="1:17" x14ac:dyDescent="0.25">
      <c r="A1648">
        <v>1647</v>
      </c>
      <c r="D1648">
        <v>205.286349</v>
      </c>
      <c r="E1648" s="5">
        <v>2</v>
      </c>
      <c r="F1648">
        <v>217.42768100000001</v>
      </c>
      <c r="G1648" s="4">
        <v>3</v>
      </c>
      <c r="P1648">
        <v>2</v>
      </c>
      <c r="Q1648" t="str">
        <f t="shared" si="26"/>
        <v>23</v>
      </c>
    </row>
    <row r="1649" spans="1:17" x14ac:dyDescent="0.25">
      <c r="A1649">
        <v>1648</v>
      </c>
      <c r="D1649">
        <v>205.290584</v>
      </c>
      <c r="E1649" s="5">
        <v>2</v>
      </c>
      <c r="P1649">
        <v>1</v>
      </c>
      <c r="Q1649" t="str">
        <f t="shared" si="26"/>
        <v>2</v>
      </c>
    </row>
    <row r="1650" spans="1:17" x14ac:dyDescent="0.25">
      <c r="A1650">
        <v>1649</v>
      </c>
      <c r="D1650">
        <v>205.296142</v>
      </c>
      <c r="E1650" s="5">
        <v>2</v>
      </c>
      <c r="P1650">
        <v>1</v>
      </c>
      <c r="Q1650" t="str">
        <f t="shared" si="26"/>
        <v>2</v>
      </c>
    </row>
    <row r="1651" spans="1:17" x14ac:dyDescent="0.25">
      <c r="A1651">
        <v>1650</v>
      </c>
      <c r="D1651">
        <v>205.26870300000002</v>
      </c>
      <c r="E1651" s="5">
        <v>2</v>
      </c>
      <c r="P1651">
        <v>1</v>
      </c>
      <c r="Q1651" t="str">
        <f t="shared" si="26"/>
        <v>2</v>
      </c>
    </row>
    <row r="1652" spans="1:17" x14ac:dyDescent="0.25">
      <c r="A1652">
        <v>1651</v>
      </c>
      <c r="D1652">
        <v>205.26518200000001</v>
      </c>
      <c r="E1652" s="5">
        <v>2</v>
      </c>
      <c r="P1652">
        <v>1</v>
      </c>
      <c r="Q1652" t="str">
        <f t="shared" si="26"/>
        <v>2</v>
      </c>
    </row>
    <row r="1653" spans="1:17" x14ac:dyDescent="0.25">
      <c r="A1653">
        <v>1652</v>
      </c>
      <c r="D1653">
        <v>205.26237399999999</v>
      </c>
      <c r="E1653" s="5">
        <v>2</v>
      </c>
      <c r="P1653">
        <v>1</v>
      </c>
      <c r="Q1653" t="str">
        <f t="shared" si="26"/>
        <v>2</v>
      </c>
    </row>
    <row r="1654" spans="1:17" x14ac:dyDescent="0.25">
      <c r="A1654">
        <v>1653</v>
      </c>
      <c r="D1654">
        <v>205.29339099999999</v>
      </c>
      <c r="E1654" s="5">
        <v>2</v>
      </c>
      <c r="P1654">
        <v>1</v>
      </c>
      <c r="Q1654" t="str">
        <f t="shared" si="26"/>
        <v>2</v>
      </c>
    </row>
    <row r="1655" spans="1:17" x14ac:dyDescent="0.25">
      <c r="A1655">
        <v>1654</v>
      </c>
      <c r="B1655">
        <v>197.049544</v>
      </c>
      <c r="C1655" s="2">
        <v>1</v>
      </c>
      <c r="P1655">
        <v>1</v>
      </c>
      <c r="Q1655" t="str">
        <f t="shared" si="26"/>
        <v>1</v>
      </c>
    </row>
    <row r="1656" spans="1:17" x14ac:dyDescent="0.25">
      <c r="A1656">
        <v>1655</v>
      </c>
      <c r="B1656">
        <v>197.051177</v>
      </c>
      <c r="C1656" s="2">
        <v>1</v>
      </c>
      <c r="P1656">
        <v>1</v>
      </c>
      <c r="Q1656" t="str">
        <f t="shared" si="26"/>
        <v>1</v>
      </c>
    </row>
    <row r="1657" spans="1:17" x14ac:dyDescent="0.25">
      <c r="A1657">
        <v>1656</v>
      </c>
      <c r="B1657">
        <v>197.00424900000002</v>
      </c>
      <c r="C1657" s="2">
        <v>1</v>
      </c>
      <c r="P1657">
        <v>1</v>
      </c>
      <c r="Q1657" t="str">
        <f t="shared" si="26"/>
        <v>1</v>
      </c>
    </row>
    <row r="1658" spans="1:17" x14ac:dyDescent="0.25">
      <c r="A1658">
        <v>1657</v>
      </c>
      <c r="B1658">
        <v>196.991344</v>
      </c>
      <c r="C1658" s="2">
        <v>1</v>
      </c>
      <c r="P1658">
        <v>1</v>
      </c>
      <c r="Q1658" t="str">
        <f t="shared" si="26"/>
        <v>1</v>
      </c>
    </row>
    <row r="1659" spans="1:17" x14ac:dyDescent="0.25">
      <c r="A1659">
        <v>1658</v>
      </c>
      <c r="B1659">
        <v>196.949004</v>
      </c>
      <c r="C1659" s="2">
        <v>1</v>
      </c>
      <c r="H1659">
        <v>203.34057899999999</v>
      </c>
      <c r="I1659" s="3">
        <v>4</v>
      </c>
      <c r="P1659">
        <v>2</v>
      </c>
      <c r="Q1659" t="str">
        <f t="shared" si="26"/>
        <v>14</v>
      </c>
    </row>
    <row r="1660" spans="1:17" x14ac:dyDescent="0.25">
      <c r="A1660">
        <v>1659</v>
      </c>
      <c r="B1660">
        <v>197.03903500000001</v>
      </c>
      <c r="C1660" s="2">
        <v>1</v>
      </c>
      <c r="H1660">
        <v>203.327628</v>
      </c>
      <c r="I1660" s="3">
        <v>4</v>
      </c>
      <c r="P1660">
        <v>2</v>
      </c>
      <c r="Q1660" t="str">
        <f t="shared" si="26"/>
        <v>14</v>
      </c>
    </row>
    <row r="1661" spans="1:17" x14ac:dyDescent="0.25">
      <c r="A1661">
        <v>1660</v>
      </c>
      <c r="B1661">
        <v>197.028987</v>
      </c>
      <c r="C1661" s="2">
        <v>1</v>
      </c>
      <c r="H1661">
        <v>203.355422</v>
      </c>
      <c r="I1661" s="3">
        <v>4</v>
      </c>
      <c r="P1661">
        <v>2</v>
      </c>
      <c r="Q1661" t="str">
        <f t="shared" si="26"/>
        <v>14</v>
      </c>
    </row>
    <row r="1662" spans="1:17" x14ac:dyDescent="0.25">
      <c r="A1662">
        <v>1661</v>
      </c>
      <c r="B1662">
        <v>197.02001100000001</v>
      </c>
      <c r="C1662" s="2">
        <v>1</v>
      </c>
      <c r="F1662">
        <v>198.88339500000001</v>
      </c>
      <c r="G1662" s="4">
        <v>3</v>
      </c>
      <c r="H1662">
        <v>203.37638800000002</v>
      </c>
      <c r="I1662" s="3">
        <v>4</v>
      </c>
      <c r="P1662">
        <v>3</v>
      </c>
      <c r="Q1662" t="str">
        <f t="shared" si="26"/>
        <v>134</v>
      </c>
    </row>
    <row r="1663" spans="1:17" x14ac:dyDescent="0.25">
      <c r="A1663">
        <v>1662</v>
      </c>
      <c r="B1663">
        <v>197.049544</v>
      </c>
      <c r="C1663" s="2">
        <v>1</v>
      </c>
      <c r="F1663">
        <v>198.84616</v>
      </c>
      <c r="G1663" s="4">
        <v>3</v>
      </c>
      <c r="H1663">
        <v>203.40577200000001</v>
      </c>
      <c r="I1663" s="3">
        <v>4</v>
      </c>
      <c r="P1663">
        <v>3</v>
      </c>
      <c r="Q1663" t="str">
        <f t="shared" si="26"/>
        <v>134</v>
      </c>
    </row>
    <row r="1664" spans="1:17" x14ac:dyDescent="0.25">
      <c r="A1664">
        <v>1663</v>
      </c>
      <c r="F1664">
        <v>198.90446400000002</v>
      </c>
      <c r="G1664" s="4">
        <v>3</v>
      </c>
      <c r="H1664">
        <v>203.37384299999999</v>
      </c>
      <c r="I1664" s="3">
        <v>4</v>
      </c>
      <c r="P1664">
        <v>2</v>
      </c>
      <c r="Q1664" t="str">
        <f t="shared" si="26"/>
        <v>34</v>
      </c>
    </row>
    <row r="1665" spans="1:17" x14ac:dyDescent="0.25">
      <c r="A1665">
        <v>1664</v>
      </c>
      <c r="F1665">
        <v>198.92410599999999</v>
      </c>
      <c r="G1665" s="4">
        <v>3</v>
      </c>
      <c r="H1665">
        <v>203.41199399999999</v>
      </c>
      <c r="I1665" s="3">
        <v>4</v>
      </c>
      <c r="P1665">
        <v>2</v>
      </c>
      <c r="Q1665" t="str">
        <f t="shared" si="26"/>
        <v>34</v>
      </c>
    </row>
    <row r="1666" spans="1:17" x14ac:dyDescent="0.25">
      <c r="A1666">
        <v>1665</v>
      </c>
      <c r="F1666">
        <v>198.92839000000001</v>
      </c>
      <c r="G1666" s="4">
        <v>3</v>
      </c>
      <c r="H1666">
        <v>203.422042</v>
      </c>
      <c r="I1666" s="3">
        <v>4</v>
      </c>
      <c r="P1666">
        <v>2</v>
      </c>
      <c r="Q1666" t="str">
        <f t="shared" ref="Q1666:Q1729" si="27">CONCATENATE(C1666,E1666,G1666,I1666)</f>
        <v>34</v>
      </c>
    </row>
    <row r="1667" spans="1:17" x14ac:dyDescent="0.25">
      <c r="A1667">
        <v>1666</v>
      </c>
      <c r="F1667">
        <v>198.87707399999999</v>
      </c>
      <c r="G1667" s="4">
        <v>3</v>
      </c>
      <c r="H1667">
        <v>203.40199999999999</v>
      </c>
      <c r="I1667" s="3">
        <v>4</v>
      </c>
      <c r="P1667">
        <v>2</v>
      </c>
      <c r="Q1667" t="str">
        <f t="shared" si="27"/>
        <v>34</v>
      </c>
    </row>
    <row r="1668" spans="1:17" x14ac:dyDescent="0.25">
      <c r="A1668">
        <v>1667</v>
      </c>
      <c r="F1668">
        <v>198.880695</v>
      </c>
      <c r="G1668" s="4">
        <v>3</v>
      </c>
      <c r="H1668">
        <v>203.40449799999999</v>
      </c>
      <c r="I1668" s="3">
        <v>4</v>
      </c>
      <c r="P1668">
        <v>2</v>
      </c>
      <c r="Q1668" t="str">
        <f t="shared" si="27"/>
        <v>34</v>
      </c>
    </row>
    <row r="1669" spans="1:17" x14ac:dyDescent="0.25">
      <c r="A1669">
        <v>1668</v>
      </c>
      <c r="F1669">
        <v>198.91165799999999</v>
      </c>
      <c r="G1669" s="4">
        <v>3</v>
      </c>
      <c r="H1669">
        <v>203.34057899999999</v>
      </c>
      <c r="I1669" s="3">
        <v>4</v>
      </c>
      <c r="P1669">
        <v>2</v>
      </c>
      <c r="Q1669" t="str">
        <f t="shared" si="27"/>
        <v>34</v>
      </c>
    </row>
    <row r="1670" spans="1:17" x14ac:dyDescent="0.25">
      <c r="A1670">
        <v>1669</v>
      </c>
      <c r="F1670">
        <v>198.88298700000001</v>
      </c>
      <c r="G1670" s="4">
        <v>3</v>
      </c>
      <c r="P1670">
        <v>1</v>
      </c>
      <c r="Q1670" t="str">
        <f t="shared" si="27"/>
        <v>3</v>
      </c>
    </row>
    <row r="1671" spans="1:17" x14ac:dyDescent="0.25">
      <c r="A1671">
        <v>1670</v>
      </c>
      <c r="F1671">
        <v>198.91925700000002</v>
      </c>
      <c r="G1671" s="4">
        <v>3</v>
      </c>
      <c r="P1671">
        <v>1</v>
      </c>
      <c r="Q1671" t="str">
        <f t="shared" si="27"/>
        <v>3</v>
      </c>
    </row>
    <row r="1672" spans="1:17" x14ac:dyDescent="0.25">
      <c r="A1672">
        <v>1671</v>
      </c>
      <c r="F1672">
        <v>198.88339500000001</v>
      </c>
      <c r="G1672" s="4">
        <v>3</v>
      </c>
      <c r="P1672">
        <v>1</v>
      </c>
      <c r="Q1672" t="str">
        <f t="shared" si="27"/>
        <v>3</v>
      </c>
    </row>
    <row r="1673" spans="1:17" x14ac:dyDescent="0.25">
      <c r="A1673">
        <v>1672</v>
      </c>
      <c r="F1673">
        <v>198.88339500000001</v>
      </c>
      <c r="G1673" s="4">
        <v>3</v>
      </c>
      <c r="P1673">
        <v>1</v>
      </c>
      <c r="Q1673" t="str">
        <f t="shared" si="27"/>
        <v>3</v>
      </c>
    </row>
    <row r="1674" spans="1:17" x14ac:dyDescent="0.25">
      <c r="A1674">
        <v>1673</v>
      </c>
      <c r="P1674">
        <v>0</v>
      </c>
      <c r="Q1674" t="str">
        <f t="shared" si="27"/>
        <v/>
      </c>
    </row>
    <row r="1675" spans="1:17" x14ac:dyDescent="0.25">
      <c r="A1675">
        <v>1674</v>
      </c>
      <c r="P1675">
        <v>0</v>
      </c>
      <c r="Q1675" t="str">
        <f t="shared" si="27"/>
        <v/>
      </c>
    </row>
    <row r="1676" spans="1:17" x14ac:dyDescent="0.25">
      <c r="A1676">
        <v>1675</v>
      </c>
      <c r="P1676">
        <v>0</v>
      </c>
      <c r="Q1676" t="str">
        <f t="shared" si="27"/>
        <v/>
      </c>
    </row>
    <row r="1677" spans="1:17" x14ac:dyDescent="0.25">
      <c r="A1677">
        <v>1676</v>
      </c>
      <c r="D1677">
        <v>177.90409199999999</v>
      </c>
      <c r="E1677" s="5">
        <v>2</v>
      </c>
      <c r="P1677">
        <v>1</v>
      </c>
      <c r="Q1677" t="str">
        <f t="shared" si="27"/>
        <v>2</v>
      </c>
    </row>
    <row r="1678" spans="1:17" x14ac:dyDescent="0.25">
      <c r="A1678">
        <v>1677</v>
      </c>
      <c r="D1678">
        <v>177.957549</v>
      </c>
      <c r="E1678" s="5">
        <v>2</v>
      </c>
      <c r="P1678">
        <v>1</v>
      </c>
      <c r="Q1678" t="str">
        <f t="shared" si="27"/>
        <v>2</v>
      </c>
    </row>
    <row r="1679" spans="1:17" x14ac:dyDescent="0.25">
      <c r="A1679">
        <v>1678</v>
      </c>
      <c r="D1679">
        <v>177.93077199999999</v>
      </c>
      <c r="E1679" s="5">
        <v>2</v>
      </c>
      <c r="P1679">
        <v>1</v>
      </c>
      <c r="Q1679" t="str">
        <f t="shared" si="27"/>
        <v>2</v>
      </c>
    </row>
    <row r="1680" spans="1:17" x14ac:dyDescent="0.25">
      <c r="A1680">
        <v>1679</v>
      </c>
      <c r="D1680">
        <v>178.007285</v>
      </c>
      <c r="E1680" s="5">
        <v>2</v>
      </c>
      <c r="P1680">
        <v>1</v>
      </c>
      <c r="Q1680" t="str">
        <f t="shared" si="27"/>
        <v>2</v>
      </c>
    </row>
    <row r="1681" spans="1:17" x14ac:dyDescent="0.25">
      <c r="A1681">
        <v>1680</v>
      </c>
      <c r="D1681">
        <v>178.006978</v>
      </c>
      <c r="E1681" s="5">
        <v>2</v>
      </c>
      <c r="P1681">
        <v>1</v>
      </c>
      <c r="Q1681" t="str">
        <f t="shared" si="27"/>
        <v>2</v>
      </c>
    </row>
    <row r="1682" spans="1:17" x14ac:dyDescent="0.25">
      <c r="A1682">
        <v>1681</v>
      </c>
      <c r="D1682">
        <v>177.980863</v>
      </c>
      <c r="E1682" s="5">
        <v>2</v>
      </c>
      <c r="P1682">
        <v>1</v>
      </c>
      <c r="Q1682" t="str">
        <f t="shared" si="27"/>
        <v>2</v>
      </c>
    </row>
    <row r="1683" spans="1:17" x14ac:dyDescent="0.25">
      <c r="A1683">
        <v>1682</v>
      </c>
      <c r="D1683">
        <v>177.98657500000002</v>
      </c>
      <c r="E1683" s="5">
        <v>2</v>
      </c>
      <c r="P1683">
        <v>1</v>
      </c>
      <c r="Q1683" t="str">
        <f t="shared" si="27"/>
        <v>2</v>
      </c>
    </row>
    <row r="1684" spans="1:17" x14ac:dyDescent="0.25">
      <c r="A1684">
        <v>1683</v>
      </c>
      <c r="B1684">
        <v>172.21884599999998</v>
      </c>
      <c r="C1684" s="2">
        <v>1</v>
      </c>
      <c r="D1684">
        <v>177.94984700000001</v>
      </c>
      <c r="E1684" s="5">
        <v>2</v>
      </c>
      <c r="P1684">
        <v>2</v>
      </c>
      <c r="Q1684" t="str">
        <f t="shared" si="27"/>
        <v>12</v>
      </c>
    </row>
    <row r="1685" spans="1:17" x14ac:dyDescent="0.25">
      <c r="A1685">
        <v>1684</v>
      </c>
      <c r="B1685">
        <v>172.21211399999999</v>
      </c>
      <c r="C1685" s="2">
        <v>1</v>
      </c>
      <c r="D1685">
        <v>177.90409199999999</v>
      </c>
      <c r="E1685" s="5">
        <v>2</v>
      </c>
      <c r="P1685">
        <v>2</v>
      </c>
      <c r="Q1685" t="str">
        <f t="shared" si="27"/>
        <v>12</v>
      </c>
    </row>
    <row r="1686" spans="1:17" x14ac:dyDescent="0.25">
      <c r="A1686">
        <v>1685</v>
      </c>
      <c r="B1686">
        <v>172.241241</v>
      </c>
      <c r="C1686" s="2">
        <v>1</v>
      </c>
      <c r="D1686">
        <v>177.90409199999999</v>
      </c>
      <c r="E1686" s="5">
        <v>2</v>
      </c>
      <c r="P1686">
        <v>2</v>
      </c>
      <c r="Q1686" t="str">
        <f t="shared" si="27"/>
        <v>12</v>
      </c>
    </row>
    <row r="1687" spans="1:17" x14ac:dyDescent="0.25">
      <c r="A1687">
        <v>1686</v>
      </c>
      <c r="B1687">
        <v>172.17956800000002</v>
      </c>
      <c r="C1687" s="2">
        <v>1</v>
      </c>
      <c r="P1687">
        <v>1</v>
      </c>
      <c r="Q1687" t="str">
        <f t="shared" si="27"/>
        <v>1</v>
      </c>
    </row>
    <row r="1688" spans="1:17" x14ac:dyDescent="0.25">
      <c r="A1688">
        <v>1687</v>
      </c>
      <c r="B1688">
        <v>172.168857</v>
      </c>
      <c r="C1688" s="2">
        <v>1</v>
      </c>
      <c r="H1688">
        <v>175.00020499999999</v>
      </c>
      <c r="I1688" s="3">
        <v>4</v>
      </c>
      <c r="P1688">
        <v>2</v>
      </c>
      <c r="Q1688" t="str">
        <f t="shared" si="27"/>
        <v>14</v>
      </c>
    </row>
    <row r="1689" spans="1:17" x14ac:dyDescent="0.25">
      <c r="A1689">
        <v>1688</v>
      </c>
      <c r="B1689">
        <v>172.21884599999998</v>
      </c>
      <c r="C1689" s="2">
        <v>1</v>
      </c>
      <c r="H1689">
        <v>174.93843200000001</v>
      </c>
      <c r="I1689" s="3">
        <v>4</v>
      </c>
      <c r="P1689">
        <v>2</v>
      </c>
      <c r="Q1689" t="str">
        <f t="shared" si="27"/>
        <v>14</v>
      </c>
    </row>
    <row r="1690" spans="1:17" x14ac:dyDescent="0.25">
      <c r="A1690">
        <v>1689</v>
      </c>
      <c r="F1690">
        <v>173.311578</v>
      </c>
      <c r="G1690" s="4">
        <v>3</v>
      </c>
      <c r="H1690">
        <v>174.951032</v>
      </c>
      <c r="I1690" s="3">
        <v>4</v>
      </c>
      <c r="P1690">
        <v>2</v>
      </c>
      <c r="Q1690" t="str">
        <f t="shared" si="27"/>
        <v>34</v>
      </c>
    </row>
    <row r="1691" spans="1:17" x14ac:dyDescent="0.25">
      <c r="A1691">
        <v>1690</v>
      </c>
      <c r="F1691">
        <v>173.30010099999998</v>
      </c>
      <c r="G1691" s="4">
        <v>3</v>
      </c>
      <c r="H1691">
        <v>174.98061899999999</v>
      </c>
      <c r="I1691" s="3">
        <v>4</v>
      </c>
      <c r="P1691">
        <v>2</v>
      </c>
      <c r="Q1691" t="str">
        <f t="shared" si="27"/>
        <v>34</v>
      </c>
    </row>
    <row r="1692" spans="1:17" x14ac:dyDescent="0.25">
      <c r="A1692">
        <v>1691</v>
      </c>
      <c r="F1692">
        <v>173.35473200000001</v>
      </c>
      <c r="G1692" s="4">
        <v>3</v>
      </c>
      <c r="H1692">
        <v>174.91935599999999</v>
      </c>
      <c r="I1692" s="3">
        <v>4</v>
      </c>
      <c r="P1692">
        <v>2</v>
      </c>
      <c r="Q1692" t="str">
        <f t="shared" si="27"/>
        <v>34</v>
      </c>
    </row>
    <row r="1693" spans="1:17" x14ac:dyDescent="0.25">
      <c r="A1693">
        <v>1692</v>
      </c>
      <c r="F1693">
        <v>173.37845300000001</v>
      </c>
      <c r="G1693" s="4">
        <v>3</v>
      </c>
      <c r="H1693">
        <v>174.93068</v>
      </c>
      <c r="I1693" s="3">
        <v>4</v>
      </c>
      <c r="P1693">
        <v>2</v>
      </c>
      <c r="Q1693" t="str">
        <f t="shared" si="27"/>
        <v>34</v>
      </c>
    </row>
    <row r="1694" spans="1:17" x14ac:dyDescent="0.25">
      <c r="A1694">
        <v>1693</v>
      </c>
      <c r="F1694">
        <v>173.34560300000001</v>
      </c>
      <c r="G1694" s="4">
        <v>3</v>
      </c>
      <c r="H1694">
        <v>174.961185</v>
      </c>
      <c r="I1694" s="3">
        <v>4</v>
      </c>
      <c r="P1694">
        <v>2</v>
      </c>
      <c r="Q1694" t="str">
        <f t="shared" si="27"/>
        <v>34</v>
      </c>
    </row>
    <row r="1695" spans="1:17" x14ac:dyDescent="0.25">
      <c r="A1695">
        <v>1694</v>
      </c>
      <c r="F1695">
        <v>173.33014600000001</v>
      </c>
      <c r="G1695" s="4">
        <v>3</v>
      </c>
      <c r="H1695">
        <v>174.88977</v>
      </c>
      <c r="I1695" s="3">
        <v>4</v>
      </c>
      <c r="P1695">
        <v>2</v>
      </c>
      <c r="Q1695" t="str">
        <f t="shared" si="27"/>
        <v>34</v>
      </c>
    </row>
    <row r="1696" spans="1:17" x14ac:dyDescent="0.25">
      <c r="A1696">
        <v>1695</v>
      </c>
      <c r="F1696">
        <v>173.37008800000001</v>
      </c>
      <c r="G1696" s="4">
        <v>3</v>
      </c>
      <c r="H1696">
        <v>174.89308700000001</v>
      </c>
      <c r="I1696" s="3">
        <v>4</v>
      </c>
      <c r="P1696">
        <v>2</v>
      </c>
      <c r="Q1696" t="str">
        <f t="shared" si="27"/>
        <v>34</v>
      </c>
    </row>
    <row r="1697" spans="1:17" x14ac:dyDescent="0.25">
      <c r="A1697">
        <v>1696</v>
      </c>
      <c r="F1697">
        <v>173.311578</v>
      </c>
      <c r="G1697" s="4">
        <v>3</v>
      </c>
      <c r="H1697">
        <v>175.00020499999999</v>
      </c>
      <c r="I1697" s="3">
        <v>4</v>
      </c>
      <c r="P1697">
        <v>2</v>
      </c>
      <c r="Q1697" t="str">
        <f t="shared" si="27"/>
        <v>34</v>
      </c>
    </row>
    <row r="1698" spans="1:17" x14ac:dyDescent="0.25">
      <c r="A1698">
        <v>1697</v>
      </c>
      <c r="F1698">
        <v>173.311578</v>
      </c>
      <c r="G1698" s="4">
        <v>3</v>
      </c>
      <c r="P1698">
        <v>1</v>
      </c>
      <c r="Q1698" t="str">
        <f t="shared" si="27"/>
        <v>3</v>
      </c>
    </row>
    <row r="1699" spans="1:17" x14ac:dyDescent="0.25">
      <c r="A1699">
        <v>1698</v>
      </c>
      <c r="P1699">
        <v>0</v>
      </c>
      <c r="Q1699" t="str">
        <f t="shared" si="27"/>
        <v/>
      </c>
    </row>
    <row r="1700" spans="1:17" x14ac:dyDescent="0.25">
      <c r="A1700">
        <v>1699</v>
      </c>
      <c r="P1700">
        <v>0</v>
      </c>
      <c r="Q1700" t="str">
        <f t="shared" si="27"/>
        <v/>
      </c>
    </row>
    <row r="1701" spans="1:17" x14ac:dyDescent="0.25">
      <c r="A1701">
        <v>1700</v>
      </c>
      <c r="D1701">
        <v>155.55211300000002</v>
      </c>
      <c r="E1701" s="5">
        <v>2</v>
      </c>
      <c r="P1701">
        <v>1</v>
      </c>
      <c r="Q1701" t="str">
        <f t="shared" si="27"/>
        <v>2</v>
      </c>
    </row>
    <row r="1702" spans="1:17" x14ac:dyDescent="0.25">
      <c r="A1702">
        <v>1701</v>
      </c>
      <c r="D1702">
        <v>155.525384</v>
      </c>
      <c r="E1702" s="5">
        <v>2</v>
      </c>
      <c r="P1702">
        <v>1</v>
      </c>
      <c r="Q1702" t="str">
        <f t="shared" si="27"/>
        <v>2</v>
      </c>
    </row>
    <row r="1703" spans="1:17" x14ac:dyDescent="0.25">
      <c r="A1703">
        <v>1702</v>
      </c>
      <c r="D1703">
        <v>155.55700999999999</v>
      </c>
      <c r="E1703" s="5">
        <v>2</v>
      </c>
      <c r="P1703">
        <v>1</v>
      </c>
      <c r="Q1703" t="str">
        <f t="shared" si="27"/>
        <v>2</v>
      </c>
    </row>
    <row r="1704" spans="1:17" x14ac:dyDescent="0.25">
      <c r="A1704">
        <v>1703</v>
      </c>
      <c r="D1704">
        <v>155.53553500000001</v>
      </c>
      <c r="E1704" s="5">
        <v>2</v>
      </c>
      <c r="P1704">
        <v>1</v>
      </c>
      <c r="Q1704" t="str">
        <f t="shared" si="27"/>
        <v>2</v>
      </c>
    </row>
    <row r="1705" spans="1:17" x14ac:dyDescent="0.25">
      <c r="A1705">
        <v>1704</v>
      </c>
      <c r="D1705">
        <v>155.38072</v>
      </c>
      <c r="E1705" s="5">
        <v>2</v>
      </c>
      <c r="P1705">
        <v>1</v>
      </c>
      <c r="Q1705" t="str">
        <f t="shared" si="27"/>
        <v>2</v>
      </c>
    </row>
    <row r="1706" spans="1:17" x14ac:dyDescent="0.25">
      <c r="A1706">
        <v>1705</v>
      </c>
      <c r="B1706">
        <v>151.724491</v>
      </c>
      <c r="C1706" s="2">
        <v>1</v>
      </c>
      <c r="D1706">
        <v>155.429689</v>
      </c>
      <c r="E1706" s="5">
        <v>2</v>
      </c>
      <c r="P1706">
        <v>2</v>
      </c>
      <c r="Q1706" t="str">
        <f t="shared" si="27"/>
        <v>12</v>
      </c>
    </row>
    <row r="1707" spans="1:17" x14ac:dyDescent="0.25">
      <c r="A1707">
        <v>1706</v>
      </c>
      <c r="B1707">
        <v>151.724491</v>
      </c>
      <c r="C1707" s="2">
        <v>1</v>
      </c>
      <c r="D1707">
        <v>155.60281700000002</v>
      </c>
      <c r="E1707" s="5">
        <v>2</v>
      </c>
      <c r="P1707">
        <v>2</v>
      </c>
      <c r="Q1707" t="str">
        <f t="shared" si="27"/>
        <v>12</v>
      </c>
    </row>
    <row r="1708" spans="1:17" x14ac:dyDescent="0.25">
      <c r="A1708">
        <v>1707</v>
      </c>
      <c r="B1708">
        <v>151.70138400000002</v>
      </c>
      <c r="C1708" s="2">
        <v>1</v>
      </c>
      <c r="D1708">
        <v>155.55211300000002</v>
      </c>
      <c r="E1708" s="5">
        <v>2</v>
      </c>
      <c r="P1708">
        <v>2</v>
      </c>
      <c r="Q1708" t="str">
        <f t="shared" si="27"/>
        <v>12</v>
      </c>
    </row>
    <row r="1709" spans="1:17" x14ac:dyDescent="0.25">
      <c r="A1709">
        <v>1708</v>
      </c>
      <c r="B1709">
        <v>151.713831</v>
      </c>
      <c r="C1709" s="2">
        <v>1</v>
      </c>
      <c r="P1709">
        <v>1</v>
      </c>
      <c r="Q1709" t="str">
        <f t="shared" si="27"/>
        <v>1</v>
      </c>
    </row>
    <row r="1710" spans="1:17" x14ac:dyDescent="0.25">
      <c r="A1710">
        <v>1709</v>
      </c>
      <c r="B1710">
        <v>151.724491</v>
      </c>
      <c r="C1710" s="2">
        <v>1</v>
      </c>
      <c r="P1710">
        <v>1</v>
      </c>
      <c r="Q1710" t="str">
        <f t="shared" si="27"/>
        <v>1</v>
      </c>
    </row>
    <row r="1711" spans="1:17" x14ac:dyDescent="0.25">
      <c r="A1711">
        <v>1710</v>
      </c>
      <c r="B1711">
        <v>151.724491</v>
      </c>
      <c r="C1711" s="2">
        <v>1</v>
      </c>
      <c r="P1711">
        <v>1</v>
      </c>
      <c r="Q1711" t="str">
        <f t="shared" si="27"/>
        <v>1</v>
      </c>
    </row>
    <row r="1712" spans="1:17" x14ac:dyDescent="0.25">
      <c r="A1712">
        <v>1711</v>
      </c>
      <c r="B1712">
        <v>151.724491</v>
      </c>
      <c r="C1712" s="2">
        <v>1</v>
      </c>
      <c r="P1712">
        <v>1</v>
      </c>
      <c r="Q1712" t="str">
        <f t="shared" si="27"/>
        <v>1</v>
      </c>
    </row>
    <row r="1713" spans="1:17" x14ac:dyDescent="0.25">
      <c r="A1713">
        <v>1712</v>
      </c>
      <c r="F1713">
        <v>151.57217600000001</v>
      </c>
      <c r="G1713" s="4">
        <v>3</v>
      </c>
      <c r="H1713">
        <v>151.35921100000002</v>
      </c>
      <c r="I1713" s="3">
        <v>4</v>
      </c>
      <c r="P1713">
        <v>2</v>
      </c>
      <c r="Q1713" t="str">
        <f t="shared" si="27"/>
        <v>34</v>
      </c>
    </row>
    <row r="1714" spans="1:17" x14ac:dyDescent="0.25">
      <c r="A1714">
        <v>1713</v>
      </c>
      <c r="F1714">
        <v>151.48556200000002</v>
      </c>
      <c r="G1714" s="4">
        <v>3</v>
      </c>
      <c r="H1714">
        <v>151.24632600000001</v>
      </c>
      <c r="I1714" s="3">
        <v>4</v>
      </c>
      <c r="P1714">
        <v>2</v>
      </c>
      <c r="Q1714" t="str">
        <f t="shared" si="27"/>
        <v>34</v>
      </c>
    </row>
    <row r="1715" spans="1:17" x14ac:dyDescent="0.25">
      <c r="A1715">
        <v>1714</v>
      </c>
      <c r="F1715">
        <v>151.431083</v>
      </c>
      <c r="G1715" s="4">
        <v>3</v>
      </c>
      <c r="H1715">
        <v>151.224188</v>
      </c>
      <c r="I1715" s="3">
        <v>4</v>
      </c>
      <c r="P1715">
        <v>2</v>
      </c>
      <c r="Q1715" t="str">
        <f t="shared" si="27"/>
        <v>34</v>
      </c>
    </row>
    <row r="1716" spans="1:17" x14ac:dyDescent="0.25">
      <c r="A1716">
        <v>1715</v>
      </c>
      <c r="F1716">
        <v>151.47597200000001</v>
      </c>
      <c r="G1716" s="4">
        <v>3</v>
      </c>
      <c r="H1716">
        <v>151.26474000000002</v>
      </c>
      <c r="I1716" s="3">
        <v>4</v>
      </c>
      <c r="P1716">
        <v>2</v>
      </c>
      <c r="Q1716" t="str">
        <f t="shared" si="27"/>
        <v>34</v>
      </c>
    </row>
    <row r="1717" spans="1:17" x14ac:dyDescent="0.25">
      <c r="A1717">
        <v>1716</v>
      </c>
      <c r="F1717">
        <v>151.55161900000002</v>
      </c>
      <c r="G1717" s="4">
        <v>3</v>
      </c>
      <c r="H1717">
        <v>151.31993299999999</v>
      </c>
      <c r="I1717" s="3">
        <v>4</v>
      </c>
      <c r="P1717">
        <v>2</v>
      </c>
      <c r="Q1717" t="str">
        <f t="shared" si="27"/>
        <v>34</v>
      </c>
    </row>
    <row r="1718" spans="1:17" x14ac:dyDescent="0.25">
      <c r="A1718">
        <v>1717</v>
      </c>
      <c r="F1718">
        <v>151.57987900000001</v>
      </c>
      <c r="G1718" s="4">
        <v>3</v>
      </c>
      <c r="H1718">
        <v>151.39425399999999</v>
      </c>
      <c r="I1718" s="3">
        <v>4</v>
      </c>
      <c r="P1718">
        <v>2</v>
      </c>
      <c r="Q1718" t="str">
        <f t="shared" si="27"/>
        <v>34</v>
      </c>
    </row>
    <row r="1719" spans="1:17" x14ac:dyDescent="0.25">
      <c r="A1719">
        <v>1718</v>
      </c>
      <c r="F1719">
        <v>151.516627</v>
      </c>
      <c r="G1719" s="4">
        <v>3</v>
      </c>
      <c r="H1719">
        <v>151.38563400000001</v>
      </c>
      <c r="I1719" s="3">
        <v>4</v>
      </c>
      <c r="P1719">
        <v>2</v>
      </c>
      <c r="Q1719" t="str">
        <f t="shared" si="27"/>
        <v>34</v>
      </c>
    </row>
    <row r="1720" spans="1:17" x14ac:dyDescent="0.25">
      <c r="A1720">
        <v>1719</v>
      </c>
      <c r="F1720">
        <v>151.57217600000001</v>
      </c>
      <c r="G1720" s="4">
        <v>3</v>
      </c>
      <c r="H1720">
        <v>151.35921100000002</v>
      </c>
      <c r="I1720" s="3">
        <v>4</v>
      </c>
      <c r="P1720">
        <v>2</v>
      </c>
      <c r="Q1720" t="str">
        <f t="shared" si="27"/>
        <v>34</v>
      </c>
    </row>
    <row r="1721" spans="1:17" x14ac:dyDescent="0.25">
      <c r="A1721">
        <v>1720</v>
      </c>
      <c r="P1721">
        <v>0</v>
      </c>
      <c r="Q1721" t="str">
        <f t="shared" si="27"/>
        <v/>
      </c>
    </row>
    <row r="1722" spans="1:17" x14ac:dyDescent="0.25">
      <c r="A1722">
        <v>1721</v>
      </c>
      <c r="P1722">
        <v>0</v>
      </c>
      <c r="Q1722" t="str">
        <f t="shared" si="27"/>
        <v/>
      </c>
    </row>
    <row r="1723" spans="1:17" x14ac:dyDescent="0.25">
      <c r="A1723">
        <v>1722</v>
      </c>
      <c r="P1723">
        <v>0</v>
      </c>
      <c r="Q1723" t="str">
        <f t="shared" si="27"/>
        <v/>
      </c>
    </row>
    <row r="1724" spans="1:17" x14ac:dyDescent="0.25">
      <c r="A1724">
        <v>1723</v>
      </c>
      <c r="P1724">
        <v>0</v>
      </c>
      <c r="Q1724" t="str">
        <f t="shared" si="27"/>
        <v/>
      </c>
    </row>
    <row r="1725" spans="1:17" x14ac:dyDescent="0.25">
      <c r="A1725">
        <v>1724</v>
      </c>
      <c r="P1725">
        <v>0</v>
      </c>
      <c r="Q1725" t="str">
        <f t="shared" si="27"/>
        <v/>
      </c>
    </row>
    <row r="1726" spans="1:17" x14ac:dyDescent="0.25">
      <c r="A1726">
        <v>1725</v>
      </c>
      <c r="P1726">
        <v>0</v>
      </c>
      <c r="Q1726" t="str">
        <f t="shared" si="27"/>
        <v/>
      </c>
    </row>
    <row r="1727" spans="1:17" x14ac:dyDescent="0.25">
      <c r="A1727">
        <v>1726</v>
      </c>
      <c r="P1727">
        <v>0</v>
      </c>
      <c r="Q1727" t="str">
        <f t="shared" si="27"/>
        <v/>
      </c>
    </row>
    <row r="1728" spans="1:17" x14ac:dyDescent="0.25">
      <c r="A1728">
        <v>1727</v>
      </c>
      <c r="D1728">
        <v>117.33103400000002</v>
      </c>
      <c r="E1728" s="5">
        <v>2</v>
      </c>
      <c r="P1728">
        <v>1</v>
      </c>
      <c r="Q1728" t="str">
        <f t="shared" si="27"/>
        <v>2</v>
      </c>
    </row>
    <row r="1729" spans="1:17" x14ac:dyDescent="0.25">
      <c r="A1729">
        <v>1728</v>
      </c>
      <c r="D1729">
        <v>117.27324900000001</v>
      </c>
      <c r="E1729" s="5">
        <v>2</v>
      </c>
      <c r="P1729">
        <v>1</v>
      </c>
      <c r="Q1729" t="str">
        <f t="shared" si="27"/>
        <v>2</v>
      </c>
    </row>
    <row r="1730" spans="1:17" x14ac:dyDescent="0.25">
      <c r="A1730">
        <v>1729</v>
      </c>
      <c r="D1730">
        <v>117.287836</v>
      </c>
      <c r="E1730" s="5">
        <v>2</v>
      </c>
      <c r="P1730">
        <v>1</v>
      </c>
      <c r="Q1730" t="str">
        <f t="shared" ref="Q1730:Q1793" si="28">CONCATENATE(C1730,E1730,G1730,I1730)</f>
        <v>2</v>
      </c>
    </row>
    <row r="1731" spans="1:17" x14ac:dyDescent="0.25">
      <c r="A1731">
        <v>1730</v>
      </c>
      <c r="B1731">
        <v>112.18835300000001</v>
      </c>
      <c r="C1731" s="2">
        <v>1</v>
      </c>
      <c r="D1731">
        <v>117.29969200000001</v>
      </c>
      <c r="E1731" s="5">
        <v>2</v>
      </c>
      <c r="P1731">
        <v>2</v>
      </c>
      <c r="Q1731" t="str">
        <f t="shared" si="28"/>
        <v>12</v>
      </c>
    </row>
    <row r="1732" spans="1:17" x14ac:dyDescent="0.25">
      <c r="A1732">
        <v>1731</v>
      </c>
      <c r="B1732">
        <v>112.18855900000001</v>
      </c>
      <c r="C1732" s="2">
        <v>1</v>
      </c>
      <c r="D1732">
        <v>117.309179</v>
      </c>
      <c r="E1732" s="5">
        <v>2</v>
      </c>
      <c r="P1732">
        <v>2</v>
      </c>
      <c r="Q1732" t="str">
        <f t="shared" si="28"/>
        <v>12</v>
      </c>
    </row>
    <row r="1733" spans="1:17" x14ac:dyDescent="0.25">
      <c r="A1733">
        <v>1732</v>
      </c>
      <c r="B1733">
        <v>112.20536200000001</v>
      </c>
      <c r="C1733" s="2">
        <v>1</v>
      </c>
      <c r="D1733">
        <v>117.326548</v>
      </c>
      <c r="E1733" s="5">
        <v>2</v>
      </c>
      <c r="P1733">
        <v>2</v>
      </c>
      <c r="Q1733" t="str">
        <f t="shared" si="28"/>
        <v>12</v>
      </c>
    </row>
    <row r="1734" spans="1:17" x14ac:dyDescent="0.25">
      <c r="A1734">
        <v>1733</v>
      </c>
      <c r="B1734">
        <v>112.18897100000001</v>
      </c>
      <c r="C1734" s="2">
        <v>1</v>
      </c>
      <c r="D1734">
        <v>117.33103400000002</v>
      </c>
      <c r="E1734" s="5">
        <v>2</v>
      </c>
      <c r="P1734">
        <v>2</v>
      </c>
      <c r="Q1734" t="str">
        <f t="shared" si="28"/>
        <v>12</v>
      </c>
    </row>
    <row r="1735" spans="1:17" x14ac:dyDescent="0.25">
      <c r="A1735">
        <v>1734</v>
      </c>
      <c r="B1735">
        <v>112.09577400000001</v>
      </c>
      <c r="C1735" s="2">
        <v>1</v>
      </c>
      <c r="P1735">
        <v>1</v>
      </c>
      <c r="Q1735" t="str">
        <f t="shared" si="28"/>
        <v>1</v>
      </c>
    </row>
    <row r="1736" spans="1:17" x14ac:dyDescent="0.25">
      <c r="A1736">
        <v>1735</v>
      </c>
      <c r="B1736">
        <v>112.18835300000001</v>
      </c>
      <c r="C1736" s="2">
        <v>1</v>
      </c>
      <c r="P1736">
        <v>1</v>
      </c>
      <c r="Q1736" t="str">
        <f t="shared" si="28"/>
        <v>1</v>
      </c>
    </row>
    <row r="1737" spans="1:17" x14ac:dyDescent="0.25">
      <c r="A1737">
        <v>1736</v>
      </c>
      <c r="F1737">
        <v>111.70505400000002</v>
      </c>
      <c r="G1737" s="4">
        <v>3</v>
      </c>
      <c r="P1737">
        <v>1</v>
      </c>
      <c r="Q1737" t="str">
        <f t="shared" si="28"/>
        <v>3</v>
      </c>
    </row>
    <row r="1738" spans="1:17" x14ac:dyDescent="0.25">
      <c r="A1738">
        <v>1737</v>
      </c>
      <c r="F1738">
        <v>111.68747500000001</v>
      </c>
      <c r="G1738" s="4">
        <v>3</v>
      </c>
      <c r="H1738">
        <v>111.23794000000001</v>
      </c>
      <c r="I1738" s="3">
        <v>4</v>
      </c>
      <c r="P1738">
        <v>2</v>
      </c>
      <c r="Q1738" t="str">
        <f t="shared" si="28"/>
        <v>34</v>
      </c>
    </row>
    <row r="1739" spans="1:17" x14ac:dyDescent="0.25">
      <c r="A1739">
        <v>1738</v>
      </c>
      <c r="F1739">
        <v>111.71149700000001</v>
      </c>
      <c r="G1739" s="4">
        <v>3</v>
      </c>
      <c r="H1739">
        <v>111.17515800000001</v>
      </c>
      <c r="I1739" s="3">
        <v>4</v>
      </c>
      <c r="P1739">
        <v>2</v>
      </c>
      <c r="Q1739" t="str">
        <f t="shared" si="28"/>
        <v>34</v>
      </c>
    </row>
    <row r="1740" spans="1:17" x14ac:dyDescent="0.25">
      <c r="A1740">
        <v>1739</v>
      </c>
      <c r="F1740">
        <v>111.69536400000001</v>
      </c>
      <c r="G1740" s="4">
        <v>3</v>
      </c>
      <c r="H1740">
        <v>111.161753</v>
      </c>
      <c r="I1740" s="3">
        <v>4</v>
      </c>
      <c r="P1740">
        <v>2</v>
      </c>
      <c r="Q1740" t="str">
        <f t="shared" si="28"/>
        <v>34</v>
      </c>
    </row>
    <row r="1741" spans="1:17" x14ac:dyDescent="0.25">
      <c r="A1741">
        <v>1740</v>
      </c>
      <c r="F1741">
        <v>111.67644300000001</v>
      </c>
      <c r="G1741" s="4">
        <v>3</v>
      </c>
      <c r="H1741">
        <v>111.15484800000002</v>
      </c>
      <c r="I1741" s="3">
        <v>4</v>
      </c>
      <c r="P1741">
        <v>2</v>
      </c>
      <c r="Q1741" t="str">
        <f t="shared" si="28"/>
        <v>34</v>
      </c>
    </row>
    <row r="1742" spans="1:17" x14ac:dyDescent="0.25">
      <c r="A1742">
        <v>1741</v>
      </c>
      <c r="F1742">
        <v>111.63804500000001</v>
      </c>
      <c r="G1742" s="4">
        <v>3</v>
      </c>
      <c r="H1742">
        <v>111.159075</v>
      </c>
      <c r="I1742" s="3">
        <v>4</v>
      </c>
      <c r="P1742">
        <v>2</v>
      </c>
      <c r="Q1742" t="str">
        <f t="shared" si="28"/>
        <v>34</v>
      </c>
    </row>
    <row r="1743" spans="1:17" x14ac:dyDescent="0.25">
      <c r="A1743">
        <v>1742</v>
      </c>
      <c r="F1743">
        <v>111.61247800000001</v>
      </c>
      <c r="G1743" s="4">
        <v>3</v>
      </c>
      <c r="H1743">
        <v>111.14443400000002</v>
      </c>
      <c r="I1743" s="3">
        <v>4</v>
      </c>
      <c r="P1743">
        <v>2</v>
      </c>
      <c r="Q1743" t="str">
        <f t="shared" si="28"/>
        <v>34</v>
      </c>
    </row>
    <row r="1744" spans="1:17" x14ac:dyDescent="0.25">
      <c r="A1744">
        <v>1743</v>
      </c>
      <c r="F1744">
        <v>111.70505400000002</v>
      </c>
      <c r="G1744" s="4">
        <v>3</v>
      </c>
      <c r="H1744">
        <v>111.23794000000001</v>
      </c>
      <c r="I1744" s="3">
        <v>4</v>
      </c>
      <c r="P1744">
        <v>2</v>
      </c>
      <c r="Q1744" t="str">
        <f t="shared" si="28"/>
        <v>34</v>
      </c>
    </row>
    <row r="1745" spans="1:17" x14ac:dyDescent="0.25">
      <c r="A1745">
        <v>1744</v>
      </c>
      <c r="P1745">
        <v>0</v>
      </c>
      <c r="Q1745" t="str">
        <f t="shared" si="28"/>
        <v/>
      </c>
    </row>
    <row r="1746" spans="1:17" x14ac:dyDescent="0.25">
      <c r="A1746">
        <v>1745</v>
      </c>
      <c r="P1746">
        <v>0</v>
      </c>
      <c r="Q1746" t="str">
        <f t="shared" si="28"/>
        <v/>
      </c>
    </row>
    <row r="1747" spans="1:17" x14ac:dyDescent="0.25">
      <c r="A1747">
        <v>1746</v>
      </c>
      <c r="D1747">
        <v>88.959485999999998</v>
      </c>
      <c r="E1747" s="5">
        <v>2</v>
      </c>
      <c r="P1747">
        <v>1</v>
      </c>
      <c r="Q1747" t="str">
        <f t="shared" si="28"/>
        <v>2</v>
      </c>
    </row>
    <row r="1748" spans="1:17" x14ac:dyDescent="0.25">
      <c r="A1748">
        <v>1747</v>
      </c>
      <c r="D1748">
        <v>88.958403000000004</v>
      </c>
      <c r="E1748" s="5">
        <v>2</v>
      </c>
      <c r="P1748">
        <v>1</v>
      </c>
      <c r="Q1748" t="str">
        <f t="shared" si="28"/>
        <v>2</v>
      </c>
    </row>
    <row r="1749" spans="1:17" x14ac:dyDescent="0.25">
      <c r="A1749">
        <v>1748</v>
      </c>
      <c r="D1749">
        <v>88.972321000000008</v>
      </c>
      <c r="E1749" s="5">
        <v>2</v>
      </c>
      <c r="P1749">
        <v>1</v>
      </c>
      <c r="Q1749" t="str">
        <f t="shared" si="28"/>
        <v>2</v>
      </c>
    </row>
    <row r="1750" spans="1:17" x14ac:dyDescent="0.25">
      <c r="A1750">
        <v>1749</v>
      </c>
      <c r="B1750">
        <v>83.833454000000003</v>
      </c>
      <c r="C1750" s="2">
        <v>1</v>
      </c>
      <c r="D1750">
        <v>88.964331000000001</v>
      </c>
      <c r="E1750" s="5">
        <v>2</v>
      </c>
      <c r="P1750">
        <v>2</v>
      </c>
      <c r="Q1750" t="str">
        <f t="shared" si="28"/>
        <v>12</v>
      </c>
    </row>
    <row r="1751" spans="1:17" x14ac:dyDescent="0.25">
      <c r="A1751">
        <v>1750</v>
      </c>
      <c r="B1751">
        <v>83.80288800000001</v>
      </c>
      <c r="C1751" s="2">
        <v>1</v>
      </c>
      <c r="D1751">
        <v>88.955311000000009</v>
      </c>
      <c r="E1751" s="5">
        <v>2</v>
      </c>
      <c r="P1751">
        <v>2</v>
      </c>
      <c r="Q1751" t="str">
        <f t="shared" si="28"/>
        <v>12</v>
      </c>
    </row>
    <row r="1752" spans="1:17" x14ac:dyDescent="0.25">
      <c r="A1752">
        <v>1751</v>
      </c>
      <c r="B1752">
        <v>83.841238000000004</v>
      </c>
      <c r="C1752" s="2">
        <v>1</v>
      </c>
      <c r="D1752">
        <v>88.959485999999998</v>
      </c>
      <c r="E1752" s="5">
        <v>2</v>
      </c>
      <c r="P1752">
        <v>2</v>
      </c>
      <c r="Q1752" t="str">
        <f t="shared" si="28"/>
        <v>12</v>
      </c>
    </row>
    <row r="1753" spans="1:17" x14ac:dyDescent="0.25">
      <c r="A1753">
        <v>1752</v>
      </c>
      <c r="B1753">
        <v>83.854433999999998</v>
      </c>
      <c r="C1753" s="2">
        <v>1</v>
      </c>
      <c r="P1753">
        <v>1</v>
      </c>
      <c r="Q1753" t="str">
        <f t="shared" si="28"/>
        <v>1</v>
      </c>
    </row>
    <row r="1754" spans="1:17" x14ac:dyDescent="0.25">
      <c r="A1754">
        <v>1753</v>
      </c>
      <c r="B1754">
        <v>83.859176000000005</v>
      </c>
      <c r="C1754" s="2">
        <v>1</v>
      </c>
      <c r="P1754">
        <v>1</v>
      </c>
      <c r="Q1754" t="str">
        <f t="shared" si="28"/>
        <v>1</v>
      </c>
    </row>
    <row r="1755" spans="1:17" x14ac:dyDescent="0.25">
      <c r="A1755">
        <v>1754</v>
      </c>
      <c r="B1755">
        <v>83.83974400000001</v>
      </c>
      <c r="C1755" s="2">
        <v>1</v>
      </c>
      <c r="P1755">
        <v>1</v>
      </c>
      <c r="Q1755" t="str">
        <f t="shared" si="28"/>
        <v>1</v>
      </c>
    </row>
    <row r="1756" spans="1:17" x14ac:dyDescent="0.25">
      <c r="A1756">
        <v>1755</v>
      </c>
      <c r="B1756">
        <v>83.833454000000003</v>
      </c>
      <c r="C1756" s="2">
        <v>1</v>
      </c>
      <c r="P1756">
        <v>1</v>
      </c>
      <c r="Q1756" t="str">
        <f t="shared" si="28"/>
        <v>1</v>
      </c>
    </row>
    <row r="1757" spans="1:17" x14ac:dyDescent="0.25">
      <c r="A1757">
        <v>1756</v>
      </c>
      <c r="P1757">
        <v>0</v>
      </c>
      <c r="Q1757" t="str">
        <f t="shared" si="28"/>
        <v/>
      </c>
    </row>
    <row r="1758" spans="1:17" x14ac:dyDescent="0.25">
      <c r="A1758">
        <v>1757</v>
      </c>
      <c r="F1758">
        <v>81.276702</v>
      </c>
      <c r="G1758" s="4">
        <v>3</v>
      </c>
      <c r="H1758">
        <v>81.488557000000014</v>
      </c>
      <c r="I1758" s="3">
        <v>4</v>
      </c>
      <c r="P1758">
        <v>2</v>
      </c>
      <c r="Q1758" t="str">
        <f t="shared" si="28"/>
        <v>34</v>
      </c>
    </row>
    <row r="1759" spans="1:17" x14ac:dyDescent="0.25">
      <c r="A1759">
        <v>1758</v>
      </c>
      <c r="F1759">
        <v>81.266702000000009</v>
      </c>
      <c r="G1759" s="4">
        <v>3</v>
      </c>
      <c r="H1759">
        <v>81.425000000000011</v>
      </c>
      <c r="I1759" s="3">
        <v>4</v>
      </c>
      <c r="P1759">
        <v>2</v>
      </c>
      <c r="Q1759" t="str">
        <f t="shared" si="28"/>
        <v>34</v>
      </c>
    </row>
    <row r="1760" spans="1:17" x14ac:dyDescent="0.25">
      <c r="A1760">
        <v>1759</v>
      </c>
      <c r="F1760">
        <v>81.236288999999999</v>
      </c>
      <c r="G1760" s="4">
        <v>3</v>
      </c>
      <c r="H1760">
        <v>81.422888</v>
      </c>
      <c r="I1760" s="3">
        <v>4</v>
      </c>
      <c r="P1760">
        <v>2</v>
      </c>
      <c r="Q1760" t="str">
        <f t="shared" si="28"/>
        <v>34</v>
      </c>
    </row>
    <row r="1761" spans="1:17" x14ac:dyDescent="0.25">
      <c r="A1761">
        <v>1760</v>
      </c>
      <c r="F1761">
        <v>81.214434000000011</v>
      </c>
      <c r="G1761" s="4">
        <v>3</v>
      </c>
      <c r="H1761">
        <v>81.423352000000008</v>
      </c>
      <c r="I1761" s="3">
        <v>4</v>
      </c>
      <c r="P1761">
        <v>2</v>
      </c>
      <c r="Q1761" t="str">
        <f t="shared" si="28"/>
        <v>34</v>
      </c>
    </row>
    <row r="1762" spans="1:17" x14ac:dyDescent="0.25">
      <c r="A1762">
        <v>1761</v>
      </c>
      <c r="F1762">
        <v>81.227630000000005</v>
      </c>
      <c r="G1762" s="4">
        <v>3</v>
      </c>
      <c r="H1762">
        <v>81.430878000000007</v>
      </c>
      <c r="I1762" s="3">
        <v>4</v>
      </c>
      <c r="P1762">
        <v>2</v>
      </c>
      <c r="Q1762" t="str">
        <f t="shared" si="28"/>
        <v>34</v>
      </c>
    </row>
    <row r="1763" spans="1:17" x14ac:dyDescent="0.25">
      <c r="A1763">
        <v>1762</v>
      </c>
      <c r="F1763">
        <v>81.248970000000014</v>
      </c>
      <c r="G1763" s="4">
        <v>3</v>
      </c>
      <c r="H1763">
        <v>81.396856000000014</v>
      </c>
      <c r="I1763" s="3">
        <v>4</v>
      </c>
      <c r="P1763">
        <v>2</v>
      </c>
      <c r="Q1763" t="str">
        <f t="shared" si="28"/>
        <v>34</v>
      </c>
    </row>
    <row r="1764" spans="1:17" x14ac:dyDescent="0.25">
      <c r="A1764">
        <v>1763</v>
      </c>
      <c r="F1764">
        <v>81.201857000000004</v>
      </c>
      <c r="G1764" s="4">
        <v>3</v>
      </c>
      <c r="H1764">
        <v>81.393094000000005</v>
      </c>
      <c r="I1764" s="3">
        <v>4</v>
      </c>
      <c r="P1764">
        <v>2</v>
      </c>
      <c r="Q1764" t="str">
        <f t="shared" si="28"/>
        <v>34</v>
      </c>
    </row>
    <row r="1765" spans="1:17" x14ac:dyDescent="0.25">
      <c r="A1765">
        <v>1764</v>
      </c>
      <c r="F1765">
        <v>81.276702</v>
      </c>
      <c r="G1765" s="4">
        <v>3</v>
      </c>
      <c r="H1765">
        <v>81.488557000000014</v>
      </c>
      <c r="I1765" s="3">
        <v>4</v>
      </c>
      <c r="P1765">
        <v>2</v>
      </c>
      <c r="Q1765" t="str">
        <f t="shared" si="28"/>
        <v>34</v>
      </c>
    </row>
    <row r="1766" spans="1:17" x14ac:dyDescent="0.25">
      <c r="A1766">
        <v>1765</v>
      </c>
      <c r="P1766">
        <v>0</v>
      </c>
      <c r="Q1766" t="str">
        <f t="shared" si="28"/>
        <v/>
      </c>
    </row>
    <row r="1767" spans="1:17" x14ac:dyDescent="0.25">
      <c r="A1767">
        <v>1766</v>
      </c>
      <c r="D1767">
        <v>63.98267400000001</v>
      </c>
      <c r="E1767" s="5">
        <v>2</v>
      </c>
      <c r="P1767">
        <v>1</v>
      </c>
      <c r="Q1767" t="str">
        <f t="shared" si="28"/>
        <v>2</v>
      </c>
    </row>
    <row r="1768" spans="1:17" x14ac:dyDescent="0.25">
      <c r="A1768">
        <v>1767</v>
      </c>
      <c r="D1768">
        <v>63.992008000000013</v>
      </c>
      <c r="E1768" s="5">
        <v>2</v>
      </c>
      <c r="P1768">
        <v>1</v>
      </c>
      <c r="Q1768" t="str">
        <f t="shared" si="28"/>
        <v>2</v>
      </c>
    </row>
    <row r="1769" spans="1:17" x14ac:dyDescent="0.25">
      <c r="A1769">
        <v>1768</v>
      </c>
      <c r="D1769">
        <v>63.99175300000001</v>
      </c>
      <c r="E1769" s="5">
        <v>2</v>
      </c>
      <c r="P1769">
        <v>1</v>
      </c>
      <c r="Q1769" t="str">
        <f t="shared" si="28"/>
        <v>2</v>
      </c>
    </row>
    <row r="1770" spans="1:17" x14ac:dyDescent="0.25">
      <c r="A1770">
        <v>1769</v>
      </c>
      <c r="D1770">
        <v>64.013283000000015</v>
      </c>
      <c r="E1770" s="5">
        <v>2</v>
      </c>
      <c r="P1770">
        <v>1</v>
      </c>
      <c r="Q1770" t="str">
        <f t="shared" si="28"/>
        <v>2</v>
      </c>
    </row>
    <row r="1771" spans="1:17" x14ac:dyDescent="0.25">
      <c r="A1771">
        <v>1770</v>
      </c>
      <c r="B1771">
        <v>58.029358000000009</v>
      </c>
      <c r="C1771" s="2">
        <v>1</v>
      </c>
      <c r="D1771">
        <v>64.031647000000021</v>
      </c>
      <c r="E1771" s="5">
        <v>2</v>
      </c>
      <c r="P1771">
        <v>2</v>
      </c>
      <c r="Q1771" t="str">
        <f t="shared" si="28"/>
        <v>12</v>
      </c>
    </row>
    <row r="1772" spans="1:17" x14ac:dyDescent="0.25">
      <c r="A1772">
        <v>1771</v>
      </c>
      <c r="B1772">
        <v>58.006351000000009</v>
      </c>
      <c r="C1772" s="2">
        <v>1</v>
      </c>
      <c r="D1772">
        <v>63.969456000000015</v>
      </c>
      <c r="E1772" s="5">
        <v>2</v>
      </c>
      <c r="P1772">
        <v>2</v>
      </c>
      <c r="Q1772" t="str">
        <f t="shared" si="28"/>
        <v>12</v>
      </c>
    </row>
    <row r="1773" spans="1:17" x14ac:dyDescent="0.25">
      <c r="A1773">
        <v>1772</v>
      </c>
      <c r="B1773">
        <v>58.003750000000011</v>
      </c>
      <c r="C1773" s="2">
        <v>1</v>
      </c>
      <c r="D1773">
        <v>63.98267400000001</v>
      </c>
      <c r="E1773" s="5">
        <v>2</v>
      </c>
      <c r="P1773">
        <v>2</v>
      </c>
      <c r="Q1773" t="str">
        <f t="shared" si="28"/>
        <v>12</v>
      </c>
    </row>
    <row r="1774" spans="1:17" x14ac:dyDescent="0.25">
      <c r="A1774">
        <v>1773</v>
      </c>
      <c r="B1774">
        <v>57.981861000000009</v>
      </c>
      <c r="C1774" s="2">
        <v>1</v>
      </c>
      <c r="P1774">
        <v>1</v>
      </c>
      <c r="Q1774" t="str">
        <f t="shared" si="28"/>
        <v>1</v>
      </c>
    </row>
    <row r="1775" spans="1:17" x14ac:dyDescent="0.25">
      <c r="A1775">
        <v>1774</v>
      </c>
      <c r="B1775">
        <v>58.015076000000015</v>
      </c>
      <c r="C1775" s="2">
        <v>1</v>
      </c>
      <c r="P1775">
        <v>1</v>
      </c>
      <c r="Q1775" t="str">
        <f t="shared" si="28"/>
        <v>1</v>
      </c>
    </row>
    <row r="1776" spans="1:17" x14ac:dyDescent="0.25">
      <c r="A1776">
        <v>1775</v>
      </c>
      <c r="B1776">
        <v>58.022217000000012</v>
      </c>
      <c r="C1776" s="2">
        <v>1</v>
      </c>
      <c r="P1776">
        <v>1</v>
      </c>
      <c r="Q1776" t="str">
        <f t="shared" si="28"/>
        <v>1</v>
      </c>
    </row>
    <row r="1777" spans="1:17" x14ac:dyDescent="0.25">
      <c r="A1777">
        <v>1776</v>
      </c>
      <c r="B1777">
        <v>58.029358000000009</v>
      </c>
      <c r="C1777" s="2">
        <v>1</v>
      </c>
      <c r="P1777">
        <v>1</v>
      </c>
      <c r="Q1777" t="str">
        <f t="shared" si="28"/>
        <v>1</v>
      </c>
    </row>
    <row r="1778" spans="1:17" x14ac:dyDescent="0.25">
      <c r="A1778">
        <v>1777</v>
      </c>
      <c r="P1778">
        <v>0</v>
      </c>
      <c r="Q1778" t="str">
        <f t="shared" si="28"/>
        <v/>
      </c>
    </row>
    <row r="1779" spans="1:17" x14ac:dyDescent="0.25">
      <c r="A1779">
        <v>1778</v>
      </c>
      <c r="P1779">
        <v>0</v>
      </c>
      <c r="Q1779" t="str">
        <f t="shared" si="28"/>
        <v/>
      </c>
    </row>
    <row r="1780" spans="1:17" x14ac:dyDescent="0.25">
      <c r="A1780">
        <v>1779</v>
      </c>
      <c r="F1780">
        <v>54.234505000000013</v>
      </c>
      <c r="G1780" s="4">
        <v>3</v>
      </c>
      <c r="P1780">
        <v>1</v>
      </c>
      <c r="Q1780" t="str">
        <f t="shared" si="28"/>
        <v>3</v>
      </c>
    </row>
    <row r="1781" spans="1:17" x14ac:dyDescent="0.25">
      <c r="A1781">
        <v>1780</v>
      </c>
      <c r="F1781">
        <v>54.198639000000014</v>
      </c>
      <c r="G1781" s="4">
        <v>3</v>
      </c>
      <c r="H1781">
        <v>54.163387000000014</v>
      </c>
      <c r="I1781" s="3">
        <v>4</v>
      </c>
      <c r="P1781">
        <v>2</v>
      </c>
      <c r="Q1781" t="str">
        <f t="shared" si="28"/>
        <v>34</v>
      </c>
    </row>
    <row r="1782" spans="1:17" x14ac:dyDescent="0.25">
      <c r="A1782">
        <v>1781</v>
      </c>
      <c r="F1782">
        <v>54.196701000000012</v>
      </c>
      <c r="G1782" s="4">
        <v>3</v>
      </c>
      <c r="H1782">
        <v>54.12532800000001</v>
      </c>
      <c r="I1782" s="3">
        <v>4</v>
      </c>
      <c r="P1782">
        <v>2</v>
      </c>
      <c r="Q1782" t="str">
        <f t="shared" si="28"/>
        <v>34</v>
      </c>
    </row>
    <row r="1783" spans="1:17" x14ac:dyDescent="0.25">
      <c r="A1783">
        <v>1782</v>
      </c>
      <c r="F1783">
        <v>54.162777000000013</v>
      </c>
      <c r="G1783" s="4">
        <v>3</v>
      </c>
      <c r="H1783">
        <v>54.178642000000011</v>
      </c>
      <c r="I1783" s="3">
        <v>4</v>
      </c>
      <c r="P1783">
        <v>2</v>
      </c>
      <c r="Q1783" t="str">
        <f t="shared" si="28"/>
        <v>34</v>
      </c>
    </row>
    <row r="1784" spans="1:17" x14ac:dyDescent="0.25">
      <c r="A1784">
        <v>1783</v>
      </c>
      <c r="F1784">
        <v>54.189201000000011</v>
      </c>
      <c r="G1784" s="4">
        <v>3</v>
      </c>
      <c r="H1784">
        <v>54.207619000000015</v>
      </c>
      <c r="I1784" s="3">
        <v>4</v>
      </c>
      <c r="P1784">
        <v>2</v>
      </c>
      <c r="Q1784" t="str">
        <f t="shared" si="28"/>
        <v>34</v>
      </c>
    </row>
    <row r="1785" spans="1:17" x14ac:dyDescent="0.25">
      <c r="A1785">
        <v>1784</v>
      </c>
      <c r="F1785">
        <v>54.212975000000014</v>
      </c>
      <c r="G1785" s="4">
        <v>3</v>
      </c>
      <c r="H1785">
        <v>54.208996000000013</v>
      </c>
      <c r="I1785" s="3">
        <v>4</v>
      </c>
      <c r="P1785">
        <v>2</v>
      </c>
      <c r="Q1785" t="str">
        <f t="shared" si="28"/>
        <v>34</v>
      </c>
    </row>
    <row r="1786" spans="1:17" x14ac:dyDescent="0.25">
      <c r="A1786">
        <v>1785</v>
      </c>
      <c r="F1786">
        <v>54.238434000000012</v>
      </c>
      <c r="G1786" s="4">
        <v>3</v>
      </c>
      <c r="H1786">
        <v>54.172878000000011</v>
      </c>
      <c r="I1786" s="3">
        <v>4</v>
      </c>
      <c r="P1786">
        <v>2</v>
      </c>
      <c r="Q1786" t="str">
        <f t="shared" si="28"/>
        <v>34</v>
      </c>
    </row>
    <row r="1787" spans="1:17" x14ac:dyDescent="0.25">
      <c r="A1787">
        <v>1786</v>
      </c>
      <c r="D1787">
        <v>36.154072000000014</v>
      </c>
      <c r="E1787" s="5">
        <v>2</v>
      </c>
      <c r="F1787">
        <v>54.234505000000013</v>
      </c>
      <c r="G1787" s="4">
        <v>3</v>
      </c>
      <c r="H1787">
        <v>54.163387000000014</v>
      </c>
      <c r="I1787" s="3">
        <v>4</v>
      </c>
      <c r="P1787">
        <v>3</v>
      </c>
      <c r="Q1787" t="str">
        <f t="shared" si="28"/>
        <v>234</v>
      </c>
    </row>
    <row r="1788" spans="1:17" x14ac:dyDescent="0.25">
      <c r="A1788">
        <v>1787</v>
      </c>
      <c r="D1788">
        <v>36.186670000000014</v>
      </c>
      <c r="E1788" s="5">
        <v>2</v>
      </c>
      <c r="P1788">
        <v>1</v>
      </c>
      <c r="Q1788" t="str">
        <f t="shared" si="28"/>
        <v>2</v>
      </c>
    </row>
    <row r="1789" spans="1:17" x14ac:dyDescent="0.25">
      <c r="A1789">
        <v>1788</v>
      </c>
      <c r="D1789">
        <v>36.21554600000001</v>
      </c>
      <c r="E1789" s="5">
        <v>2</v>
      </c>
      <c r="P1789">
        <v>1</v>
      </c>
      <c r="Q1789" t="str">
        <f t="shared" si="28"/>
        <v>2</v>
      </c>
    </row>
    <row r="1790" spans="1:17" x14ac:dyDescent="0.25">
      <c r="A1790">
        <v>1789</v>
      </c>
      <c r="D1790">
        <v>36.185242000000017</v>
      </c>
      <c r="E1790" s="5">
        <v>2</v>
      </c>
      <c r="P1790">
        <v>1</v>
      </c>
      <c r="Q1790" t="str">
        <f t="shared" si="28"/>
        <v>2</v>
      </c>
    </row>
    <row r="1791" spans="1:17" x14ac:dyDescent="0.25">
      <c r="A1791">
        <v>1790</v>
      </c>
      <c r="D1791">
        <v>36.182386000000008</v>
      </c>
      <c r="E1791" s="5">
        <v>2</v>
      </c>
      <c r="P1791">
        <v>1</v>
      </c>
      <c r="Q1791" t="str">
        <f t="shared" si="28"/>
        <v>2</v>
      </c>
    </row>
    <row r="1792" spans="1:17" x14ac:dyDescent="0.25">
      <c r="A1792">
        <v>1791</v>
      </c>
      <c r="B1792">
        <v>29.658951000000016</v>
      </c>
      <c r="C1792" s="2">
        <v>1</v>
      </c>
      <c r="D1792">
        <v>36.171724000000012</v>
      </c>
      <c r="E1792" s="5">
        <v>2</v>
      </c>
      <c r="P1792">
        <v>2</v>
      </c>
      <c r="Q1792" t="str">
        <f t="shared" si="28"/>
        <v>12</v>
      </c>
    </row>
    <row r="1793" spans="1:17" x14ac:dyDescent="0.25">
      <c r="A1793">
        <v>1792</v>
      </c>
      <c r="B1793">
        <v>29.60767700000001</v>
      </c>
      <c r="C1793" s="2">
        <v>1</v>
      </c>
      <c r="D1793">
        <v>36.086319000000017</v>
      </c>
      <c r="E1793" s="5">
        <v>2</v>
      </c>
      <c r="P1793">
        <v>2</v>
      </c>
      <c r="Q1793" t="str">
        <f t="shared" si="28"/>
        <v>12</v>
      </c>
    </row>
    <row r="1794" spans="1:17" x14ac:dyDescent="0.25">
      <c r="A1794">
        <v>1793</v>
      </c>
      <c r="B1794">
        <v>29.584566000000009</v>
      </c>
      <c r="C1794" s="2">
        <v>1</v>
      </c>
      <c r="D1794">
        <v>36.154072000000014</v>
      </c>
      <c r="E1794" s="5">
        <v>2</v>
      </c>
      <c r="P1794">
        <v>2</v>
      </c>
      <c r="Q1794" t="str">
        <f t="shared" ref="Q1794:Q1857" si="29">CONCATENATE(C1794,E1794,G1794,I1794)</f>
        <v>12</v>
      </c>
    </row>
    <row r="1795" spans="1:17" x14ac:dyDescent="0.25">
      <c r="A1795">
        <v>1794</v>
      </c>
      <c r="B1795">
        <v>29.603443000000013</v>
      </c>
      <c r="C1795" s="2">
        <v>1</v>
      </c>
      <c r="P1795">
        <v>1</v>
      </c>
      <c r="Q1795" t="str">
        <f t="shared" si="29"/>
        <v>1</v>
      </c>
    </row>
    <row r="1796" spans="1:17" x14ac:dyDescent="0.25">
      <c r="A1796">
        <v>1795</v>
      </c>
      <c r="B1796">
        <v>29.677979000000008</v>
      </c>
      <c r="C1796" s="2">
        <v>1</v>
      </c>
      <c r="P1796">
        <v>1</v>
      </c>
      <c r="Q1796" t="str">
        <f t="shared" si="29"/>
        <v>1</v>
      </c>
    </row>
    <row r="1797" spans="1:17" x14ac:dyDescent="0.25">
      <c r="A1797">
        <v>1796</v>
      </c>
      <c r="B1797">
        <v>29.66251900000001</v>
      </c>
      <c r="C1797" s="2">
        <v>1</v>
      </c>
      <c r="P1797">
        <v>1</v>
      </c>
      <c r="Q1797" t="str">
        <f t="shared" si="29"/>
        <v>1</v>
      </c>
    </row>
    <row r="1798" spans="1:17" x14ac:dyDescent="0.25">
      <c r="A1798">
        <v>1797</v>
      </c>
      <c r="B1798">
        <v>29.654308000000015</v>
      </c>
      <c r="C1798" s="2">
        <v>1</v>
      </c>
      <c r="P1798">
        <v>1</v>
      </c>
      <c r="Q1798" t="str">
        <f t="shared" si="29"/>
        <v>1</v>
      </c>
    </row>
    <row r="1799" spans="1:17" x14ac:dyDescent="0.25">
      <c r="A1799">
        <v>1798</v>
      </c>
      <c r="B1799">
        <v>29.658951000000016</v>
      </c>
      <c r="C1799" s="2">
        <v>1</v>
      </c>
      <c r="P1799">
        <v>1</v>
      </c>
      <c r="Q1799" t="str">
        <f t="shared" si="29"/>
        <v>1</v>
      </c>
    </row>
    <row r="1800" spans="1:17" x14ac:dyDescent="0.25">
      <c r="A1800">
        <v>1799</v>
      </c>
      <c r="P1800">
        <v>0</v>
      </c>
      <c r="Q1800" t="str">
        <f t="shared" si="29"/>
        <v/>
      </c>
    </row>
    <row r="1801" spans="1:17" x14ac:dyDescent="0.25">
      <c r="A1801">
        <v>1800</v>
      </c>
      <c r="P1801">
        <v>0</v>
      </c>
      <c r="Q1801" t="str">
        <f t="shared" si="29"/>
        <v/>
      </c>
    </row>
    <row r="1802" spans="1:17" x14ac:dyDescent="0.25">
      <c r="A1802">
        <v>1801</v>
      </c>
      <c r="P1802">
        <v>0</v>
      </c>
      <c r="Q1802" t="str">
        <f t="shared" si="29"/>
        <v/>
      </c>
    </row>
    <row r="1803" spans="1:17" x14ac:dyDescent="0.25">
      <c r="A1803">
        <v>1802</v>
      </c>
      <c r="F1803">
        <v>26.205200000000012</v>
      </c>
      <c r="G1803" s="4">
        <v>3</v>
      </c>
      <c r="H1803">
        <v>26.55457100000001</v>
      </c>
      <c r="I1803" s="3">
        <v>4</v>
      </c>
      <c r="P1803">
        <v>2</v>
      </c>
      <c r="Q1803" t="str">
        <f t="shared" si="29"/>
        <v>34</v>
      </c>
    </row>
    <row r="1804" spans="1:17" x14ac:dyDescent="0.25">
      <c r="A1804">
        <v>1803</v>
      </c>
      <c r="F1804">
        <v>26.166784000000007</v>
      </c>
      <c r="G1804" s="4">
        <v>3</v>
      </c>
      <c r="H1804">
        <v>26.503246000000011</v>
      </c>
      <c r="I1804" s="3">
        <v>4</v>
      </c>
      <c r="P1804">
        <v>2</v>
      </c>
      <c r="Q1804" t="str">
        <f t="shared" si="29"/>
        <v>34</v>
      </c>
    </row>
    <row r="1805" spans="1:17" x14ac:dyDescent="0.25">
      <c r="A1805">
        <v>1804</v>
      </c>
      <c r="F1805">
        <v>26.193264000000013</v>
      </c>
      <c r="G1805" s="4">
        <v>3</v>
      </c>
      <c r="H1805">
        <v>26.55457100000001</v>
      </c>
      <c r="I1805" s="3">
        <v>4</v>
      </c>
      <c r="J1805">
        <v>38.681030000000014</v>
      </c>
      <c r="K1805" t="s">
        <v>22</v>
      </c>
      <c r="Q1805" t="str">
        <f t="shared" si="29"/>
        <v>34</v>
      </c>
    </row>
    <row r="1806" spans="1:17" x14ac:dyDescent="0.25">
      <c r="A1806">
        <v>1814</v>
      </c>
      <c r="Q1806" t="str">
        <f t="shared" si="29"/>
        <v/>
      </c>
    </row>
    <row r="1807" spans="1:17" x14ac:dyDescent="0.25">
      <c r="A1807">
        <v>1815</v>
      </c>
      <c r="Q1807" t="str">
        <f t="shared" si="29"/>
        <v/>
      </c>
    </row>
    <row r="1808" spans="1:17" x14ac:dyDescent="0.25">
      <c r="A1808">
        <v>1816</v>
      </c>
      <c r="J1808">
        <v>38.894135000000013</v>
      </c>
      <c r="K1808" t="s">
        <v>22</v>
      </c>
      <c r="Q1808" t="str">
        <f t="shared" si="29"/>
        <v/>
      </c>
    </row>
    <row r="1809" spans="1:17" x14ac:dyDescent="0.25">
      <c r="A1809">
        <v>1817</v>
      </c>
      <c r="D1809">
        <v>32.006939000000017</v>
      </c>
      <c r="E1809" s="5">
        <v>2</v>
      </c>
      <c r="P1809">
        <v>1</v>
      </c>
      <c r="Q1809" t="str">
        <f t="shared" si="29"/>
        <v>2</v>
      </c>
    </row>
    <row r="1810" spans="1:17" x14ac:dyDescent="0.25">
      <c r="A1810">
        <v>1818</v>
      </c>
      <c r="D1810">
        <v>31.974033000000013</v>
      </c>
      <c r="E1810" s="5">
        <v>2</v>
      </c>
      <c r="P1810">
        <v>1</v>
      </c>
      <c r="Q1810" t="str">
        <f t="shared" si="29"/>
        <v>2</v>
      </c>
    </row>
    <row r="1811" spans="1:17" x14ac:dyDescent="0.25">
      <c r="A1811">
        <v>1819</v>
      </c>
      <c r="D1811">
        <v>32.003572000000013</v>
      </c>
      <c r="E1811" s="5">
        <v>2</v>
      </c>
      <c r="F1811">
        <v>23.389378000000008</v>
      </c>
      <c r="G1811" s="4">
        <v>3</v>
      </c>
      <c r="P1811">
        <v>2</v>
      </c>
      <c r="Q1811" t="str">
        <f t="shared" si="29"/>
        <v>23</v>
      </c>
    </row>
    <row r="1812" spans="1:17" x14ac:dyDescent="0.25">
      <c r="A1812">
        <v>1820</v>
      </c>
      <c r="D1812">
        <v>32.027193000000011</v>
      </c>
      <c r="E1812" s="5">
        <v>2</v>
      </c>
      <c r="F1812">
        <v>23.42978500000001</v>
      </c>
      <c r="G1812" s="4">
        <v>3</v>
      </c>
      <c r="P1812">
        <v>2</v>
      </c>
      <c r="Q1812" t="str">
        <f t="shared" si="29"/>
        <v>23</v>
      </c>
    </row>
    <row r="1813" spans="1:17" x14ac:dyDescent="0.25">
      <c r="A1813">
        <v>1821</v>
      </c>
      <c r="D1813">
        <v>32.032192000000009</v>
      </c>
      <c r="E1813" s="5">
        <v>2</v>
      </c>
      <c r="F1813">
        <v>23.402643000000012</v>
      </c>
      <c r="G1813" s="4">
        <v>3</v>
      </c>
      <c r="P1813">
        <v>2</v>
      </c>
      <c r="Q1813" t="str">
        <f t="shared" si="29"/>
        <v>23</v>
      </c>
    </row>
    <row r="1814" spans="1:17" x14ac:dyDescent="0.25">
      <c r="A1814">
        <v>1822</v>
      </c>
      <c r="D1814">
        <v>32.013521000000011</v>
      </c>
      <c r="E1814" s="5">
        <v>2</v>
      </c>
      <c r="F1814">
        <v>23.435856000000015</v>
      </c>
      <c r="G1814" s="4">
        <v>3</v>
      </c>
      <c r="P1814">
        <v>2</v>
      </c>
      <c r="Q1814" t="str">
        <f t="shared" si="29"/>
        <v>23</v>
      </c>
    </row>
    <row r="1815" spans="1:17" x14ac:dyDescent="0.25">
      <c r="A1815">
        <v>1823</v>
      </c>
      <c r="D1815">
        <v>32.030510000000014</v>
      </c>
      <c r="E1815" s="5">
        <v>2</v>
      </c>
      <c r="F1815">
        <v>23.446926000000012</v>
      </c>
      <c r="G1815" s="4">
        <v>3</v>
      </c>
      <c r="P1815">
        <v>2</v>
      </c>
      <c r="Q1815" t="str">
        <f t="shared" si="29"/>
        <v>23</v>
      </c>
    </row>
    <row r="1816" spans="1:17" x14ac:dyDescent="0.25">
      <c r="A1816">
        <v>1824</v>
      </c>
      <c r="D1816">
        <v>32.006939000000017</v>
      </c>
      <c r="E1816" s="5">
        <v>2</v>
      </c>
      <c r="F1816">
        <v>23.389378000000008</v>
      </c>
      <c r="G1816" s="4">
        <v>3</v>
      </c>
      <c r="P1816">
        <v>2</v>
      </c>
      <c r="Q1816" t="str">
        <f t="shared" si="29"/>
        <v>23</v>
      </c>
    </row>
    <row r="1817" spans="1:17" x14ac:dyDescent="0.25">
      <c r="A1817">
        <v>1825</v>
      </c>
      <c r="F1817">
        <v>23.363106000000016</v>
      </c>
      <c r="G1817" s="4">
        <v>3</v>
      </c>
      <c r="P1817">
        <v>1</v>
      </c>
      <c r="Q1817" t="str">
        <f t="shared" si="29"/>
        <v>3</v>
      </c>
    </row>
    <row r="1818" spans="1:17" x14ac:dyDescent="0.25">
      <c r="A1818">
        <v>1826</v>
      </c>
      <c r="F1818">
        <v>23.284079000000013</v>
      </c>
      <c r="G1818" s="4">
        <v>3</v>
      </c>
      <c r="P1818">
        <v>1</v>
      </c>
      <c r="Q1818" t="str">
        <f t="shared" si="29"/>
        <v>3</v>
      </c>
    </row>
    <row r="1819" spans="1:17" x14ac:dyDescent="0.25">
      <c r="A1819">
        <v>1827</v>
      </c>
      <c r="F1819">
        <v>23.389378000000008</v>
      </c>
      <c r="G1819" s="4">
        <v>3</v>
      </c>
      <c r="P1819">
        <v>1</v>
      </c>
      <c r="Q1819" t="str">
        <f t="shared" si="29"/>
        <v>3</v>
      </c>
    </row>
    <row r="1820" spans="1:17" x14ac:dyDescent="0.25">
      <c r="A1820">
        <v>1828</v>
      </c>
      <c r="P1820">
        <v>0</v>
      </c>
      <c r="Q1820" t="str">
        <f t="shared" si="29"/>
        <v/>
      </c>
    </row>
    <row r="1821" spans="1:17" x14ac:dyDescent="0.25">
      <c r="A1821">
        <v>1829</v>
      </c>
      <c r="P1821">
        <v>0</v>
      </c>
      <c r="Q1821" t="str">
        <f t="shared" si="29"/>
        <v/>
      </c>
    </row>
    <row r="1822" spans="1:17" x14ac:dyDescent="0.25">
      <c r="A1822">
        <v>1830</v>
      </c>
      <c r="H1822">
        <v>34.044485000000009</v>
      </c>
      <c r="I1822" s="3">
        <v>4</v>
      </c>
      <c r="P1822">
        <v>1</v>
      </c>
      <c r="Q1822" t="str">
        <f t="shared" si="29"/>
        <v>4</v>
      </c>
    </row>
    <row r="1823" spans="1:17" x14ac:dyDescent="0.25">
      <c r="A1823">
        <v>1831</v>
      </c>
      <c r="H1823">
        <v>33.989948000000012</v>
      </c>
      <c r="I1823" s="3">
        <v>4</v>
      </c>
      <c r="P1823">
        <v>1</v>
      </c>
      <c r="Q1823" t="str">
        <f t="shared" si="29"/>
        <v>4</v>
      </c>
    </row>
    <row r="1824" spans="1:17" x14ac:dyDescent="0.25">
      <c r="A1824">
        <v>1832</v>
      </c>
      <c r="H1824">
        <v>33.978880000000011</v>
      </c>
      <c r="I1824" s="3">
        <v>4</v>
      </c>
      <c r="P1824">
        <v>1</v>
      </c>
      <c r="Q1824" t="str">
        <f t="shared" si="29"/>
        <v>4</v>
      </c>
    </row>
    <row r="1825" spans="1:17" x14ac:dyDescent="0.25">
      <c r="A1825">
        <v>1833</v>
      </c>
      <c r="B1825">
        <v>48.773720000000012</v>
      </c>
      <c r="C1825" s="2">
        <v>1</v>
      </c>
      <c r="H1825">
        <v>33.977346000000011</v>
      </c>
      <c r="I1825" s="3">
        <v>4</v>
      </c>
      <c r="P1825">
        <v>2</v>
      </c>
      <c r="Q1825" t="str">
        <f t="shared" si="29"/>
        <v>14</v>
      </c>
    </row>
    <row r="1826" spans="1:17" x14ac:dyDescent="0.25">
      <c r="A1826">
        <v>1834</v>
      </c>
      <c r="B1826">
        <v>48.750046000000012</v>
      </c>
      <c r="C1826" s="2">
        <v>1</v>
      </c>
      <c r="H1826">
        <v>33.962603000000016</v>
      </c>
      <c r="I1826" s="3">
        <v>4</v>
      </c>
      <c r="P1826">
        <v>2</v>
      </c>
      <c r="Q1826" t="str">
        <f t="shared" si="29"/>
        <v>14</v>
      </c>
    </row>
    <row r="1827" spans="1:17" x14ac:dyDescent="0.25">
      <c r="A1827">
        <v>1835</v>
      </c>
      <c r="B1827">
        <v>48.768875000000016</v>
      </c>
      <c r="C1827" s="2">
        <v>1</v>
      </c>
      <c r="H1827">
        <v>33.981888000000012</v>
      </c>
      <c r="I1827" s="3">
        <v>4</v>
      </c>
      <c r="P1827">
        <v>2</v>
      </c>
      <c r="Q1827" t="str">
        <f t="shared" si="29"/>
        <v>14</v>
      </c>
    </row>
    <row r="1828" spans="1:17" x14ac:dyDescent="0.25">
      <c r="A1828">
        <v>1836</v>
      </c>
      <c r="B1828">
        <v>48.741577000000014</v>
      </c>
      <c r="C1828" s="2">
        <v>1</v>
      </c>
      <c r="H1828">
        <v>34.044485000000009</v>
      </c>
      <c r="I1828" s="3">
        <v>4</v>
      </c>
      <c r="P1828">
        <v>2</v>
      </c>
      <c r="Q1828" t="str">
        <f t="shared" si="29"/>
        <v>14</v>
      </c>
    </row>
    <row r="1829" spans="1:17" x14ac:dyDescent="0.25">
      <c r="A1829">
        <v>1837</v>
      </c>
      <c r="B1829">
        <v>48.767597000000009</v>
      </c>
      <c r="C1829" s="2">
        <v>1</v>
      </c>
      <c r="H1829">
        <v>34.044485000000009</v>
      </c>
      <c r="I1829" s="3">
        <v>4</v>
      </c>
      <c r="P1829">
        <v>2</v>
      </c>
      <c r="Q1829" t="str">
        <f t="shared" si="29"/>
        <v>14</v>
      </c>
    </row>
    <row r="1830" spans="1:17" x14ac:dyDescent="0.25">
      <c r="A1830">
        <v>1838</v>
      </c>
      <c r="B1830">
        <v>48.751068000000011</v>
      </c>
      <c r="C1830" s="2">
        <v>1</v>
      </c>
      <c r="P1830">
        <v>1</v>
      </c>
      <c r="Q1830" t="str">
        <f t="shared" si="29"/>
        <v>1</v>
      </c>
    </row>
    <row r="1831" spans="1:17" x14ac:dyDescent="0.25">
      <c r="A1831">
        <v>1839</v>
      </c>
      <c r="B1831">
        <v>48.773720000000012</v>
      </c>
      <c r="C1831" s="2">
        <v>1</v>
      </c>
      <c r="P1831">
        <v>1</v>
      </c>
      <c r="Q1831" t="str">
        <f t="shared" si="29"/>
        <v>1</v>
      </c>
    </row>
    <row r="1832" spans="1:17" x14ac:dyDescent="0.25">
      <c r="A1832">
        <v>1840</v>
      </c>
      <c r="B1832">
        <v>48.773720000000012</v>
      </c>
      <c r="C1832" s="2">
        <v>1</v>
      </c>
      <c r="D1832">
        <v>56.489643000000015</v>
      </c>
      <c r="E1832" s="5">
        <v>2</v>
      </c>
      <c r="P1832">
        <v>2</v>
      </c>
      <c r="Q1832" t="str">
        <f t="shared" si="29"/>
        <v>12</v>
      </c>
    </row>
    <row r="1833" spans="1:17" x14ac:dyDescent="0.25">
      <c r="A1833">
        <v>1841</v>
      </c>
      <c r="D1833">
        <v>56.419140000000013</v>
      </c>
      <c r="E1833" s="5">
        <v>2</v>
      </c>
      <c r="P1833">
        <v>1</v>
      </c>
      <c r="Q1833" t="str">
        <f t="shared" si="29"/>
        <v>2</v>
      </c>
    </row>
    <row r="1834" spans="1:17" x14ac:dyDescent="0.25">
      <c r="A1834">
        <v>1842</v>
      </c>
      <c r="D1834">
        <v>56.41878100000001</v>
      </c>
      <c r="E1834" s="5">
        <v>2</v>
      </c>
      <c r="P1834">
        <v>1</v>
      </c>
      <c r="Q1834" t="str">
        <f t="shared" si="29"/>
        <v>2</v>
      </c>
    </row>
    <row r="1835" spans="1:17" x14ac:dyDescent="0.25">
      <c r="A1835">
        <v>1843</v>
      </c>
      <c r="D1835">
        <v>56.453983000000015</v>
      </c>
      <c r="E1835" s="5">
        <v>2</v>
      </c>
      <c r="P1835">
        <v>1</v>
      </c>
      <c r="Q1835" t="str">
        <f t="shared" si="29"/>
        <v>2</v>
      </c>
    </row>
    <row r="1836" spans="1:17" x14ac:dyDescent="0.25">
      <c r="A1836">
        <v>1844</v>
      </c>
      <c r="D1836">
        <v>56.472603000000014</v>
      </c>
      <c r="E1836" s="5">
        <v>2</v>
      </c>
      <c r="F1836">
        <v>52.024315000000009</v>
      </c>
      <c r="G1836" s="4">
        <v>3</v>
      </c>
      <c r="P1836">
        <v>2</v>
      </c>
      <c r="Q1836" t="str">
        <f t="shared" si="29"/>
        <v>23</v>
      </c>
    </row>
    <row r="1837" spans="1:17" x14ac:dyDescent="0.25">
      <c r="A1837">
        <v>1845</v>
      </c>
      <c r="D1837">
        <v>56.426380000000009</v>
      </c>
      <c r="E1837" s="5">
        <v>2</v>
      </c>
      <c r="F1837">
        <v>52.052990000000015</v>
      </c>
      <c r="G1837" s="4">
        <v>3</v>
      </c>
      <c r="P1837">
        <v>2</v>
      </c>
      <c r="Q1837" t="str">
        <f t="shared" si="29"/>
        <v>23</v>
      </c>
    </row>
    <row r="1838" spans="1:17" x14ac:dyDescent="0.25">
      <c r="A1838">
        <v>1846</v>
      </c>
      <c r="D1838">
        <v>56.489643000000015</v>
      </c>
      <c r="E1838" s="5">
        <v>2</v>
      </c>
      <c r="F1838">
        <v>52.03329500000001</v>
      </c>
      <c r="G1838" s="4">
        <v>3</v>
      </c>
      <c r="P1838">
        <v>2</v>
      </c>
      <c r="Q1838" t="str">
        <f t="shared" si="29"/>
        <v>23</v>
      </c>
    </row>
    <row r="1839" spans="1:17" x14ac:dyDescent="0.25">
      <c r="A1839">
        <v>1847</v>
      </c>
      <c r="F1839">
        <v>52.006104000000015</v>
      </c>
      <c r="G1839" s="4">
        <v>3</v>
      </c>
      <c r="H1839">
        <v>56.369751000000015</v>
      </c>
      <c r="I1839" s="3">
        <v>4</v>
      </c>
      <c r="P1839">
        <v>2</v>
      </c>
      <c r="Q1839" t="str">
        <f t="shared" si="29"/>
        <v>34</v>
      </c>
    </row>
    <row r="1840" spans="1:17" x14ac:dyDescent="0.25">
      <c r="A1840">
        <v>1848</v>
      </c>
      <c r="F1840">
        <v>52.024364000000013</v>
      </c>
      <c r="G1840" s="4">
        <v>3</v>
      </c>
      <c r="H1840">
        <v>56.344345000000011</v>
      </c>
      <c r="I1840" s="3">
        <v>4</v>
      </c>
      <c r="P1840">
        <v>2</v>
      </c>
      <c r="Q1840" t="str">
        <f t="shared" si="29"/>
        <v>34</v>
      </c>
    </row>
    <row r="1841" spans="1:17" x14ac:dyDescent="0.25">
      <c r="A1841">
        <v>1849</v>
      </c>
      <c r="F1841">
        <v>52.02977400000001</v>
      </c>
      <c r="G1841" s="4">
        <v>3</v>
      </c>
      <c r="H1841">
        <v>56.373528000000015</v>
      </c>
      <c r="I1841" s="3">
        <v>4</v>
      </c>
      <c r="P1841">
        <v>2</v>
      </c>
      <c r="Q1841" t="str">
        <f t="shared" si="29"/>
        <v>34</v>
      </c>
    </row>
    <row r="1842" spans="1:17" x14ac:dyDescent="0.25">
      <c r="A1842">
        <v>1850</v>
      </c>
      <c r="F1842">
        <v>52.047070000000012</v>
      </c>
      <c r="G1842" s="4">
        <v>3</v>
      </c>
      <c r="H1842">
        <v>56.361591000000011</v>
      </c>
      <c r="I1842" s="3">
        <v>4</v>
      </c>
      <c r="P1842">
        <v>2</v>
      </c>
      <c r="Q1842" t="str">
        <f t="shared" si="29"/>
        <v>34</v>
      </c>
    </row>
    <row r="1843" spans="1:17" x14ac:dyDescent="0.25">
      <c r="A1843">
        <v>1851</v>
      </c>
      <c r="F1843">
        <v>52.024315000000009</v>
      </c>
      <c r="G1843" s="4">
        <v>3</v>
      </c>
      <c r="H1843">
        <v>56.363377000000014</v>
      </c>
      <c r="I1843" s="3">
        <v>4</v>
      </c>
      <c r="P1843">
        <v>2</v>
      </c>
      <c r="Q1843" t="str">
        <f t="shared" si="29"/>
        <v>34</v>
      </c>
    </row>
    <row r="1844" spans="1:17" x14ac:dyDescent="0.25">
      <c r="A1844">
        <v>1852</v>
      </c>
      <c r="F1844">
        <v>52.024315000000009</v>
      </c>
      <c r="G1844" s="4">
        <v>3</v>
      </c>
      <c r="H1844">
        <v>56.394444000000014</v>
      </c>
      <c r="I1844" s="3">
        <v>4</v>
      </c>
      <c r="P1844">
        <v>2</v>
      </c>
      <c r="Q1844" t="str">
        <f t="shared" si="29"/>
        <v>34</v>
      </c>
    </row>
    <row r="1845" spans="1:17" x14ac:dyDescent="0.25">
      <c r="A1845">
        <v>1853</v>
      </c>
      <c r="H1845">
        <v>56.385567000000009</v>
      </c>
      <c r="I1845" s="3">
        <v>4</v>
      </c>
      <c r="P1845">
        <v>1</v>
      </c>
      <c r="Q1845" t="str">
        <f t="shared" si="29"/>
        <v>4</v>
      </c>
    </row>
    <row r="1846" spans="1:17" x14ac:dyDescent="0.25">
      <c r="A1846">
        <v>1854</v>
      </c>
      <c r="H1846">
        <v>56.369751000000015</v>
      </c>
      <c r="I1846" s="3">
        <v>4</v>
      </c>
      <c r="P1846">
        <v>1</v>
      </c>
      <c r="Q1846" t="str">
        <f t="shared" si="29"/>
        <v>4</v>
      </c>
    </row>
    <row r="1847" spans="1:17" x14ac:dyDescent="0.25">
      <c r="A1847">
        <v>1855</v>
      </c>
      <c r="P1847">
        <v>0</v>
      </c>
      <c r="Q1847" t="str">
        <f t="shared" si="29"/>
        <v/>
      </c>
    </row>
    <row r="1848" spans="1:17" x14ac:dyDescent="0.25">
      <c r="A1848">
        <v>1856</v>
      </c>
      <c r="P1848">
        <v>0</v>
      </c>
      <c r="Q1848" t="str">
        <f t="shared" si="29"/>
        <v/>
      </c>
    </row>
    <row r="1849" spans="1:17" x14ac:dyDescent="0.25">
      <c r="A1849">
        <v>1857</v>
      </c>
      <c r="P1849">
        <v>0</v>
      </c>
      <c r="Q1849" t="str">
        <f t="shared" si="29"/>
        <v/>
      </c>
    </row>
    <row r="1850" spans="1:17" x14ac:dyDescent="0.25">
      <c r="A1850">
        <v>1858</v>
      </c>
      <c r="P1850">
        <v>0</v>
      </c>
      <c r="Q1850" t="str">
        <f t="shared" si="29"/>
        <v/>
      </c>
    </row>
    <row r="1851" spans="1:17" x14ac:dyDescent="0.25">
      <c r="A1851">
        <v>1859</v>
      </c>
      <c r="P1851">
        <v>0</v>
      </c>
      <c r="Q1851" t="str">
        <f t="shared" si="29"/>
        <v/>
      </c>
    </row>
    <row r="1852" spans="1:17" x14ac:dyDescent="0.25">
      <c r="A1852">
        <v>1860</v>
      </c>
      <c r="B1852">
        <v>78.286495000000002</v>
      </c>
      <c r="C1852" s="2">
        <v>1</v>
      </c>
      <c r="P1852">
        <v>1</v>
      </c>
      <c r="Q1852" t="str">
        <f t="shared" si="29"/>
        <v>1</v>
      </c>
    </row>
    <row r="1853" spans="1:17" x14ac:dyDescent="0.25">
      <c r="A1853">
        <v>1861</v>
      </c>
      <c r="B1853">
        <v>78.407836000000003</v>
      </c>
      <c r="C1853" s="2">
        <v>1</v>
      </c>
      <c r="P1853">
        <v>1</v>
      </c>
      <c r="Q1853" t="str">
        <f t="shared" si="29"/>
        <v>1</v>
      </c>
    </row>
    <row r="1854" spans="1:17" x14ac:dyDescent="0.25">
      <c r="A1854">
        <v>1862</v>
      </c>
      <c r="B1854">
        <v>78.313558</v>
      </c>
      <c r="C1854" s="2">
        <v>1</v>
      </c>
      <c r="D1854">
        <v>80.178868000000008</v>
      </c>
      <c r="E1854" s="5">
        <v>2</v>
      </c>
      <c r="P1854">
        <v>2</v>
      </c>
      <c r="Q1854" t="str">
        <f t="shared" si="29"/>
        <v>12</v>
      </c>
    </row>
    <row r="1855" spans="1:17" x14ac:dyDescent="0.25">
      <c r="A1855">
        <v>1863</v>
      </c>
      <c r="B1855">
        <v>78.360980000000012</v>
      </c>
      <c r="C1855" s="2">
        <v>1</v>
      </c>
      <c r="D1855">
        <v>80.176651000000007</v>
      </c>
      <c r="E1855" s="5">
        <v>2</v>
      </c>
      <c r="P1855">
        <v>2</v>
      </c>
      <c r="Q1855" t="str">
        <f t="shared" si="29"/>
        <v>12</v>
      </c>
    </row>
    <row r="1856" spans="1:17" x14ac:dyDescent="0.25">
      <c r="A1856">
        <v>1864</v>
      </c>
      <c r="B1856">
        <v>78.345774000000006</v>
      </c>
      <c r="C1856" s="2">
        <v>1</v>
      </c>
      <c r="D1856">
        <v>80.145981000000006</v>
      </c>
      <c r="E1856" s="5">
        <v>2</v>
      </c>
      <c r="P1856">
        <v>2</v>
      </c>
      <c r="Q1856" t="str">
        <f t="shared" si="29"/>
        <v>12</v>
      </c>
    </row>
    <row r="1857" spans="1:17" x14ac:dyDescent="0.25">
      <c r="A1857">
        <v>1865</v>
      </c>
      <c r="B1857">
        <v>78.286495000000002</v>
      </c>
      <c r="C1857" s="2">
        <v>1</v>
      </c>
      <c r="D1857">
        <v>80.159949000000012</v>
      </c>
      <c r="E1857" s="5">
        <v>2</v>
      </c>
      <c r="P1857">
        <v>2</v>
      </c>
      <c r="Q1857" t="str">
        <f t="shared" si="29"/>
        <v>12</v>
      </c>
    </row>
    <row r="1858" spans="1:17" x14ac:dyDescent="0.25">
      <c r="A1858">
        <v>1866</v>
      </c>
      <c r="B1858">
        <v>78.286495000000002</v>
      </c>
      <c r="C1858" s="2">
        <v>1</v>
      </c>
      <c r="D1858">
        <v>80.170413000000011</v>
      </c>
      <c r="E1858" s="5">
        <v>2</v>
      </c>
      <c r="P1858">
        <v>2</v>
      </c>
      <c r="Q1858" t="str">
        <f t="shared" ref="Q1858:Q1921" si="30">CONCATENATE(C1858,E1858,G1858,I1858)</f>
        <v>12</v>
      </c>
    </row>
    <row r="1859" spans="1:17" x14ac:dyDescent="0.25">
      <c r="A1859">
        <v>1867</v>
      </c>
      <c r="D1859">
        <v>80.178868000000008</v>
      </c>
      <c r="E1859" s="5">
        <v>2</v>
      </c>
      <c r="P1859">
        <v>1</v>
      </c>
      <c r="Q1859" t="str">
        <f t="shared" si="30"/>
        <v>2</v>
      </c>
    </row>
    <row r="1860" spans="1:17" x14ac:dyDescent="0.25">
      <c r="A1860">
        <v>1868</v>
      </c>
      <c r="D1860">
        <v>80.178868000000008</v>
      </c>
      <c r="E1860" s="5">
        <v>2</v>
      </c>
      <c r="H1860">
        <v>80.22299000000001</v>
      </c>
      <c r="I1860" s="3">
        <v>4</v>
      </c>
      <c r="P1860">
        <v>2</v>
      </c>
      <c r="Q1860" t="str">
        <f t="shared" si="30"/>
        <v>24</v>
      </c>
    </row>
    <row r="1861" spans="1:17" x14ac:dyDescent="0.25">
      <c r="A1861">
        <v>1869</v>
      </c>
      <c r="F1861">
        <v>80.816238000000013</v>
      </c>
      <c r="G1861" s="4">
        <v>3</v>
      </c>
      <c r="H1861">
        <v>80.237682000000007</v>
      </c>
      <c r="I1861" s="3">
        <v>4</v>
      </c>
      <c r="P1861">
        <v>2</v>
      </c>
      <c r="Q1861" t="str">
        <f t="shared" si="30"/>
        <v>34</v>
      </c>
    </row>
    <row r="1862" spans="1:17" x14ac:dyDescent="0.25">
      <c r="A1862">
        <v>1870</v>
      </c>
      <c r="F1862">
        <v>80.843403000000009</v>
      </c>
      <c r="G1862" s="4">
        <v>3</v>
      </c>
      <c r="H1862">
        <v>80.21350600000001</v>
      </c>
      <c r="I1862" s="3">
        <v>4</v>
      </c>
      <c r="P1862">
        <v>2</v>
      </c>
      <c r="Q1862" t="str">
        <f t="shared" si="30"/>
        <v>34</v>
      </c>
    </row>
    <row r="1863" spans="1:17" x14ac:dyDescent="0.25">
      <c r="A1863">
        <v>1871</v>
      </c>
      <c r="F1863">
        <v>80.811960000000013</v>
      </c>
      <c r="G1863" s="4">
        <v>3</v>
      </c>
      <c r="H1863">
        <v>80.182269000000005</v>
      </c>
      <c r="I1863" s="3">
        <v>4</v>
      </c>
      <c r="P1863">
        <v>2</v>
      </c>
      <c r="Q1863" t="str">
        <f t="shared" si="30"/>
        <v>34</v>
      </c>
    </row>
    <row r="1864" spans="1:17" x14ac:dyDescent="0.25">
      <c r="A1864">
        <v>1872</v>
      </c>
      <c r="F1864">
        <v>80.798867000000001</v>
      </c>
      <c r="G1864" s="4">
        <v>3</v>
      </c>
      <c r="H1864">
        <v>80.177063000000004</v>
      </c>
      <c r="I1864" s="3">
        <v>4</v>
      </c>
      <c r="P1864">
        <v>2</v>
      </c>
      <c r="Q1864" t="str">
        <f t="shared" si="30"/>
        <v>34</v>
      </c>
    </row>
    <row r="1865" spans="1:17" x14ac:dyDescent="0.25">
      <c r="A1865">
        <v>1873</v>
      </c>
      <c r="F1865">
        <v>80.766187000000002</v>
      </c>
      <c r="G1865" s="4">
        <v>3</v>
      </c>
      <c r="H1865">
        <v>80.156857000000002</v>
      </c>
      <c r="I1865" s="3">
        <v>4</v>
      </c>
      <c r="P1865">
        <v>2</v>
      </c>
      <c r="Q1865" t="str">
        <f t="shared" si="30"/>
        <v>34</v>
      </c>
    </row>
    <row r="1866" spans="1:17" x14ac:dyDescent="0.25">
      <c r="A1866">
        <v>1874</v>
      </c>
      <c r="F1866">
        <v>80.735001000000011</v>
      </c>
      <c r="G1866" s="4">
        <v>3</v>
      </c>
      <c r="H1866">
        <v>80.18572300000001</v>
      </c>
      <c r="I1866" s="3">
        <v>4</v>
      </c>
      <c r="P1866">
        <v>2</v>
      </c>
      <c r="Q1866" t="str">
        <f t="shared" si="30"/>
        <v>34</v>
      </c>
    </row>
    <row r="1867" spans="1:17" x14ac:dyDescent="0.25">
      <c r="A1867">
        <v>1875</v>
      </c>
      <c r="F1867">
        <v>80.796599000000001</v>
      </c>
      <c r="G1867" s="4">
        <v>3</v>
      </c>
      <c r="H1867">
        <v>80.22299000000001</v>
      </c>
      <c r="I1867" s="3">
        <v>4</v>
      </c>
      <c r="P1867">
        <v>2</v>
      </c>
      <c r="Q1867" t="str">
        <f t="shared" si="30"/>
        <v>34</v>
      </c>
    </row>
    <row r="1868" spans="1:17" x14ac:dyDescent="0.25">
      <c r="A1868">
        <v>1876</v>
      </c>
      <c r="F1868">
        <v>80.816238000000013</v>
      </c>
      <c r="G1868" s="4">
        <v>3</v>
      </c>
      <c r="P1868">
        <v>1</v>
      </c>
      <c r="Q1868" t="str">
        <f t="shared" si="30"/>
        <v>3</v>
      </c>
    </row>
    <row r="1869" spans="1:17" x14ac:dyDescent="0.25">
      <c r="A1869">
        <v>1877</v>
      </c>
      <c r="P1869">
        <v>0</v>
      </c>
      <c r="Q1869" t="str">
        <f t="shared" si="30"/>
        <v/>
      </c>
    </row>
    <row r="1870" spans="1:17" x14ac:dyDescent="0.25">
      <c r="A1870">
        <v>1878</v>
      </c>
      <c r="P1870">
        <v>0</v>
      </c>
      <c r="Q1870" t="str">
        <f t="shared" si="30"/>
        <v/>
      </c>
    </row>
    <row r="1871" spans="1:17" x14ac:dyDescent="0.25">
      <c r="A1871">
        <v>1879</v>
      </c>
      <c r="P1871">
        <v>0</v>
      </c>
      <c r="Q1871" t="str">
        <f t="shared" si="30"/>
        <v/>
      </c>
    </row>
    <row r="1872" spans="1:17" x14ac:dyDescent="0.25">
      <c r="A1872">
        <v>1880</v>
      </c>
      <c r="B1872">
        <v>103.03958700000001</v>
      </c>
      <c r="C1872" s="2">
        <v>1</v>
      </c>
      <c r="P1872">
        <v>1</v>
      </c>
      <c r="Q1872" t="str">
        <f t="shared" si="30"/>
        <v>1</v>
      </c>
    </row>
    <row r="1873" spans="1:17" x14ac:dyDescent="0.25">
      <c r="A1873">
        <v>1881</v>
      </c>
      <c r="B1873">
        <v>103.04025900000001</v>
      </c>
      <c r="C1873" s="2">
        <v>1</v>
      </c>
      <c r="D1873">
        <v>105.580725</v>
      </c>
      <c r="E1873" s="5">
        <v>2</v>
      </c>
      <c r="P1873">
        <v>2</v>
      </c>
      <c r="Q1873" t="str">
        <f t="shared" si="30"/>
        <v>12</v>
      </c>
    </row>
    <row r="1874" spans="1:17" x14ac:dyDescent="0.25">
      <c r="A1874">
        <v>1882</v>
      </c>
      <c r="B1874">
        <v>103.02716700000001</v>
      </c>
      <c r="C1874" s="2">
        <v>1</v>
      </c>
      <c r="D1874">
        <v>105.48067300000001</v>
      </c>
      <c r="E1874" s="5">
        <v>2</v>
      </c>
      <c r="P1874">
        <v>2</v>
      </c>
      <c r="Q1874" t="str">
        <f t="shared" si="30"/>
        <v>12</v>
      </c>
    </row>
    <row r="1875" spans="1:17" x14ac:dyDescent="0.25">
      <c r="A1875">
        <v>1883</v>
      </c>
      <c r="B1875">
        <v>103.03984700000001</v>
      </c>
      <c r="C1875" s="2">
        <v>1</v>
      </c>
      <c r="D1875">
        <v>105.52185600000001</v>
      </c>
      <c r="E1875" s="5">
        <v>2</v>
      </c>
      <c r="P1875">
        <v>2</v>
      </c>
      <c r="Q1875" t="str">
        <f t="shared" si="30"/>
        <v>12</v>
      </c>
    </row>
    <row r="1876" spans="1:17" x14ac:dyDescent="0.25">
      <c r="A1876">
        <v>1884</v>
      </c>
      <c r="B1876">
        <v>103.058611</v>
      </c>
      <c r="C1876" s="2">
        <v>1</v>
      </c>
      <c r="D1876">
        <v>105.523302</v>
      </c>
      <c r="E1876" s="5">
        <v>2</v>
      </c>
      <c r="P1876">
        <v>2</v>
      </c>
      <c r="Q1876" t="str">
        <f t="shared" si="30"/>
        <v>12</v>
      </c>
    </row>
    <row r="1877" spans="1:17" x14ac:dyDescent="0.25">
      <c r="A1877">
        <v>1885</v>
      </c>
      <c r="B1877">
        <v>103.03958700000001</v>
      </c>
      <c r="C1877" s="2">
        <v>1</v>
      </c>
      <c r="D1877">
        <v>105.54391700000001</v>
      </c>
      <c r="E1877" s="5">
        <v>2</v>
      </c>
      <c r="P1877">
        <v>2</v>
      </c>
      <c r="Q1877" t="str">
        <f t="shared" si="30"/>
        <v>12</v>
      </c>
    </row>
    <row r="1878" spans="1:17" x14ac:dyDescent="0.25">
      <c r="A1878">
        <v>1886</v>
      </c>
      <c r="D1878">
        <v>105.496756</v>
      </c>
      <c r="E1878" s="5">
        <v>2</v>
      </c>
      <c r="P1878">
        <v>1</v>
      </c>
      <c r="Q1878" t="str">
        <f t="shared" si="30"/>
        <v>2</v>
      </c>
    </row>
    <row r="1879" spans="1:17" x14ac:dyDescent="0.25">
      <c r="A1879">
        <v>1887</v>
      </c>
      <c r="D1879">
        <v>105.52077700000001</v>
      </c>
      <c r="E1879" s="5">
        <v>2</v>
      </c>
      <c r="P1879">
        <v>1</v>
      </c>
      <c r="Q1879" t="str">
        <f t="shared" si="30"/>
        <v>2</v>
      </c>
    </row>
    <row r="1880" spans="1:17" x14ac:dyDescent="0.25">
      <c r="A1880">
        <v>1888</v>
      </c>
      <c r="D1880">
        <v>105.580725</v>
      </c>
      <c r="E1880" s="5">
        <v>2</v>
      </c>
      <c r="P1880">
        <v>1</v>
      </c>
      <c r="Q1880" t="str">
        <f t="shared" si="30"/>
        <v>2</v>
      </c>
    </row>
    <row r="1881" spans="1:17" x14ac:dyDescent="0.25">
      <c r="A1881">
        <v>1889</v>
      </c>
      <c r="P1881">
        <v>0</v>
      </c>
      <c r="Q1881" t="str">
        <f t="shared" si="30"/>
        <v/>
      </c>
    </row>
    <row r="1882" spans="1:17" x14ac:dyDescent="0.25">
      <c r="A1882">
        <v>1890</v>
      </c>
      <c r="F1882">
        <v>107.59031100000001</v>
      </c>
      <c r="G1882" s="4">
        <v>3</v>
      </c>
      <c r="H1882">
        <v>107.443094</v>
      </c>
      <c r="I1882" s="3">
        <v>4</v>
      </c>
      <c r="P1882">
        <v>2</v>
      </c>
      <c r="Q1882" t="str">
        <f t="shared" si="30"/>
        <v>34</v>
      </c>
    </row>
    <row r="1883" spans="1:17" x14ac:dyDescent="0.25">
      <c r="A1883">
        <v>1891</v>
      </c>
      <c r="F1883">
        <v>107.67165200000001</v>
      </c>
      <c r="G1883" s="4">
        <v>3</v>
      </c>
      <c r="H1883">
        <v>107.40443200000001</v>
      </c>
      <c r="I1883" s="3">
        <v>4</v>
      </c>
      <c r="P1883">
        <v>2</v>
      </c>
      <c r="Q1883" t="str">
        <f t="shared" si="30"/>
        <v>34</v>
      </c>
    </row>
    <row r="1884" spans="1:17" x14ac:dyDescent="0.25">
      <c r="A1884">
        <v>1892</v>
      </c>
      <c r="F1884">
        <v>107.66628900000001</v>
      </c>
      <c r="G1884" s="4">
        <v>3</v>
      </c>
      <c r="H1884">
        <v>107.41789100000001</v>
      </c>
      <c r="I1884" s="3">
        <v>4</v>
      </c>
      <c r="P1884">
        <v>2</v>
      </c>
      <c r="Q1884" t="str">
        <f t="shared" si="30"/>
        <v>34</v>
      </c>
    </row>
    <row r="1885" spans="1:17" x14ac:dyDescent="0.25">
      <c r="A1885">
        <v>1893</v>
      </c>
      <c r="F1885">
        <v>107.62572300000001</v>
      </c>
      <c r="G1885" s="4">
        <v>3</v>
      </c>
      <c r="H1885">
        <v>107.42758000000001</v>
      </c>
      <c r="I1885" s="3">
        <v>4</v>
      </c>
      <c r="P1885">
        <v>2</v>
      </c>
      <c r="Q1885" t="str">
        <f t="shared" si="30"/>
        <v>34</v>
      </c>
    </row>
    <row r="1886" spans="1:17" x14ac:dyDescent="0.25">
      <c r="A1886">
        <v>1894</v>
      </c>
      <c r="F1886">
        <v>107.65139200000002</v>
      </c>
      <c r="G1886" s="4">
        <v>3</v>
      </c>
      <c r="H1886">
        <v>107.44557</v>
      </c>
      <c r="I1886" s="3">
        <v>4</v>
      </c>
      <c r="P1886">
        <v>2</v>
      </c>
      <c r="Q1886" t="str">
        <f t="shared" si="30"/>
        <v>34</v>
      </c>
    </row>
    <row r="1887" spans="1:17" x14ac:dyDescent="0.25">
      <c r="A1887">
        <v>1895</v>
      </c>
      <c r="F1887">
        <v>107.64829800000001</v>
      </c>
      <c r="G1887" s="4">
        <v>3</v>
      </c>
      <c r="H1887">
        <v>107.43577400000001</v>
      </c>
      <c r="I1887" s="3">
        <v>4</v>
      </c>
      <c r="P1887">
        <v>2</v>
      </c>
      <c r="Q1887" t="str">
        <f t="shared" si="30"/>
        <v>34</v>
      </c>
    </row>
    <row r="1888" spans="1:17" x14ac:dyDescent="0.25">
      <c r="A1888">
        <v>1896</v>
      </c>
      <c r="F1888">
        <v>107.55505600000001</v>
      </c>
      <c r="G1888" s="4">
        <v>3</v>
      </c>
      <c r="H1888">
        <v>107.42783600000001</v>
      </c>
      <c r="I1888" s="3">
        <v>4</v>
      </c>
      <c r="P1888">
        <v>2</v>
      </c>
      <c r="Q1888" t="str">
        <f t="shared" si="30"/>
        <v>34</v>
      </c>
    </row>
    <row r="1889" spans="1:17" x14ac:dyDescent="0.25">
      <c r="A1889">
        <v>1897</v>
      </c>
      <c r="F1889">
        <v>107.59031100000001</v>
      </c>
      <c r="G1889" s="4">
        <v>3</v>
      </c>
      <c r="H1889">
        <v>107.45912800000001</v>
      </c>
      <c r="I1889" s="3">
        <v>4</v>
      </c>
      <c r="P1889">
        <v>2</v>
      </c>
      <c r="Q1889" t="str">
        <f t="shared" si="30"/>
        <v>34</v>
      </c>
    </row>
    <row r="1890" spans="1:17" x14ac:dyDescent="0.25">
      <c r="A1890">
        <v>1898</v>
      </c>
      <c r="F1890">
        <v>107.56876600000001</v>
      </c>
      <c r="G1890" s="4">
        <v>3</v>
      </c>
      <c r="H1890">
        <v>107.443094</v>
      </c>
      <c r="I1890" s="3">
        <v>4</v>
      </c>
      <c r="P1890">
        <v>2</v>
      </c>
      <c r="Q1890" t="str">
        <f t="shared" si="30"/>
        <v>34</v>
      </c>
    </row>
    <row r="1891" spans="1:17" x14ac:dyDescent="0.25">
      <c r="A1891">
        <v>1899</v>
      </c>
      <c r="P1891">
        <v>0</v>
      </c>
      <c r="Q1891" t="str">
        <f t="shared" si="30"/>
        <v/>
      </c>
    </row>
    <row r="1892" spans="1:17" x14ac:dyDescent="0.25">
      <c r="A1892">
        <v>1900</v>
      </c>
      <c r="P1892">
        <v>0</v>
      </c>
      <c r="Q1892" t="str">
        <f t="shared" si="30"/>
        <v/>
      </c>
    </row>
    <row r="1893" spans="1:17" x14ac:dyDescent="0.25">
      <c r="A1893">
        <v>1901</v>
      </c>
      <c r="D1893">
        <v>128.84912700000001</v>
      </c>
      <c r="E1893" s="5">
        <v>2</v>
      </c>
      <c r="P1893">
        <v>1</v>
      </c>
      <c r="Q1893" t="str">
        <f t="shared" si="30"/>
        <v>2</v>
      </c>
    </row>
    <row r="1894" spans="1:17" x14ac:dyDescent="0.25">
      <c r="A1894">
        <v>1902</v>
      </c>
      <c r="D1894">
        <v>128.87237800000003</v>
      </c>
      <c r="E1894" s="5">
        <v>2</v>
      </c>
      <c r="P1894">
        <v>1</v>
      </c>
      <c r="Q1894" t="str">
        <f t="shared" si="30"/>
        <v>2</v>
      </c>
    </row>
    <row r="1895" spans="1:17" x14ac:dyDescent="0.25">
      <c r="A1895">
        <v>1903</v>
      </c>
      <c r="D1895">
        <v>128.85587900000002</v>
      </c>
      <c r="E1895" s="5">
        <v>2</v>
      </c>
      <c r="P1895">
        <v>1</v>
      </c>
      <c r="Q1895" t="str">
        <f t="shared" si="30"/>
        <v>2</v>
      </c>
    </row>
    <row r="1896" spans="1:17" x14ac:dyDescent="0.25">
      <c r="A1896">
        <v>1904</v>
      </c>
      <c r="B1896">
        <v>132.709902</v>
      </c>
      <c r="C1896" s="2">
        <v>1</v>
      </c>
      <c r="D1896">
        <v>128.84572400000002</v>
      </c>
      <c r="E1896" s="5">
        <v>2</v>
      </c>
      <c r="P1896">
        <v>2</v>
      </c>
      <c r="Q1896" t="str">
        <f t="shared" si="30"/>
        <v>12</v>
      </c>
    </row>
    <row r="1897" spans="1:17" x14ac:dyDescent="0.25">
      <c r="A1897">
        <v>1905</v>
      </c>
      <c r="B1897">
        <v>132.733767</v>
      </c>
      <c r="C1897" s="2">
        <v>1</v>
      </c>
      <c r="D1897">
        <v>128.87654700000002</v>
      </c>
      <c r="E1897" s="5">
        <v>2</v>
      </c>
      <c r="P1897">
        <v>2</v>
      </c>
      <c r="Q1897" t="str">
        <f t="shared" si="30"/>
        <v>12</v>
      </c>
    </row>
    <row r="1898" spans="1:17" x14ac:dyDescent="0.25">
      <c r="A1898">
        <v>1906</v>
      </c>
      <c r="B1898">
        <v>132.727991</v>
      </c>
      <c r="C1898" s="2">
        <v>1</v>
      </c>
      <c r="D1898">
        <v>128.96350699999999</v>
      </c>
      <c r="E1898" s="5">
        <v>2</v>
      </c>
      <c r="P1898">
        <v>2</v>
      </c>
      <c r="Q1898" t="str">
        <f t="shared" si="30"/>
        <v>12</v>
      </c>
    </row>
    <row r="1899" spans="1:17" x14ac:dyDescent="0.25">
      <c r="A1899">
        <v>1907</v>
      </c>
      <c r="B1899">
        <v>132.732325</v>
      </c>
      <c r="C1899" s="2">
        <v>1</v>
      </c>
      <c r="D1899">
        <v>128.84912700000001</v>
      </c>
      <c r="E1899" s="5">
        <v>2</v>
      </c>
      <c r="P1899">
        <v>2</v>
      </c>
      <c r="Q1899" t="str">
        <f t="shared" si="30"/>
        <v>12</v>
      </c>
    </row>
    <row r="1900" spans="1:17" x14ac:dyDescent="0.25">
      <c r="A1900">
        <v>1908</v>
      </c>
      <c r="B1900">
        <v>132.788096</v>
      </c>
      <c r="C1900" s="2">
        <v>1</v>
      </c>
      <c r="P1900">
        <v>1</v>
      </c>
      <c r="Q1900" t="str">
        <f t="shared" si="30"/>
        <v>1</v>
      </c>
    </row>
    <row r="1901" spans="1:17" x14ac:dyDescent="0.25">
      <c r="A1901">
        <v>1909</v>
      </c>
      <c r="B1901">
        <v>132.763811</v>
      </c>
      <c r="C1901" s="2">
        <v>1</v>
      </c>
      <c r="P1901">
        <v>1</v>
      </c>
      <c r="Q1901" t="str">
        <f t="shared" si="30"/>
        <v>1</v>
      </c>
    </row>
    <row r="1902" spans="1:17" x14ac:dyDescent="0.25">
      <c r="A1902">
        <v>1910</v>
      </c>
      <c r="B1902">
        <v>132.709902</v>
      </c>
      <c r="C1902" s="2">
        <v>1</v>
      </c>
      <c r="P1902">
        <v>1</v>
      </c>
      <c r="Q1902" t="str">
        <f t="shared" si="30"/>
        <v>1</v>
      </c>
    </row>
    <row r="1903" spans="1:17" x14ac:dyDescent="0.25">
      <c r="A1903">
        <v>1911</v>
      </c>
      <c r="F1903">
        <v>133.628557</v>
      </c>
      <c r="G1903" s="4">
        <v>3</v>
      </c>
      <c r="H1903">
        <v>133.43525900000003</v>
      </c>
      <c r="I1903" s="3">
        <v>4</v>
      </c>
      <c r="P1903">
        <v>2</v>
      </c>
      <c r="Q1903" t="str">
        <f t="shared" si="30"/>
        <v>34</v>
      </c>
    </row>
    <row r="1904" spans="1:17" x14ac:dyDescent="0.25">
      <c r="A1904">
        <v>1912</v>
      </c>
      <c r="F1904">
        <v>133.61577800000001</v>
      </c>
      <c r="G1904" s="4">
        <v>3</v>
      </c>
      <c r="H1904">
        <v>133.443712</v>
      </c>
      <c r="I1904" s="3">
        <v>4</v>
      </c>
      <c r="P1904">
        <v>2</v>
      </c>
      <c r="Q1904" t="str">
        <f t="shared" si="30"/>
        <v>34</v>
      </c>
    </row>
    <row r="1905" spans="1:17" x14ac:dyDescent="0.25">
      <c r="A1905">
        <v>1913</v>
      </c>
      <c r="F1905">
        <v>133.60835500000002</v>
      </c>
      <c r="G1905" s="4">
        <v>3</v>
      </c>
      <c r="H1905">
        <v>133.422686</v>
      </c>
      <c r="I1905" s="3">
        <v>4</v>
      </c>
      <c r="P1905">
        <v>2</v>
      </c>
      <c r="Q1905" t="str">
        <f t="shared" si="30"/>
        <v>34</v>
      </c>
    </row>
    <row r="1906" spans="1:17" x14ac:dyDescent="0.25">
      <c r="A1906">
        <v>1914</v>
      </c>
      <c r="F1906">
        <v>133.642473</v>
      </c>
      <c r="G1906" s="4">
        <v>3</v>
      </c>
      <c r="H1906">
        <v>133.42727100000002</v>
      </c>
      <c r="I1906" s="3">
        <v>4</v>
      </c>
      <c r="P1906">
        <v>2</v>
      </c>
      <c r="Q1906" t="str">
        <f t="shared" si="30"/>
        <v>34</v>
      </c>
    </row>
    <row r="1907" spans="1:17" x14ac:dyDescent="0.25">
      <c r="A1907">
        <v>1915</v>
      </c>
      <c r="F1907">
        <v>133.64273300000002</v>
      </c>
      <c r="G1907" s="4">
        <v>3</v>
      </c>
      <c r="H1907">
        <v>133.424181</v>
      </c>
      <c r="I1907" s="3">
        <v>4</v>
      </c>
      <c r="P1907">
        <v>2</v>
      </c>
      <c r="Q1907" t="str">
        <f t="shared" si="30"/>
        <v>34</v>
      </c>
    </row>
    <row r="1908" spans="1:17" x14ac:dyDescent="0.25">
      <c r="A1908">
        <v>1916</v>
      </c>
      <c r="F1908">
        <v>133.667528</v>
      </c>
      <c r="G1908" s="4">
        <v>3</v>
      </c>
      <c r="H1908">
        <v>133.43953900000002</v>
      </c>
      <c r="I1908" s="3">
        <v>4</v>
      </c>
      <c r="P1908">
        <v>2</v>
      </c>
      <c r="Q1908" t="str">
        <f t="shared" si="30"/>
        <v>34</v>
      </c>
    </row>
    <row r="1909" spans="1:17" x14ac:dyDescent="0.25">
      <c r="A1909">
        <v>1917</v>
      </c>
      <c r="F1909">
        <v>133.66768100000002</v>
      </c>
      <c r="G1909" s="4">
        <v>3</v>
      </c>
      <c r="H1909">
        <v>133.39732600000002</v>
      </c>
      <c r="I1909" s="3">
        <v>4</v>
      </c>
      <c r="P1909">
        <v>2</v>
      </c>
      <c r="Q1909" t="str">
        <f t="shared" si="30"/>
        <v>34</v>
      </c>
    </row>
    <row r="1910" spans="1:17" x14ac:dyDescent="0.25">
      <c r="A1910">
        <v>1918</v>
      </c>
      <c r="F1910">
        <v>133.628557</v>
      </c>
      <c r="G1910" s="4">
        <v>3</v>
      </c>
      <c r="H1910">
        <v>133.43525900000003</v>
      </c>
      <c r="I1910" s="3">
        <v>4</v>
      </c>
      <c r="P1910">
        <v>2</v>
      </c>
      <c r="Q1910" t="str">
        <f t="shared" si="30"/>
        <v>34</v>
      </c>
    </row>
    <row r="1911" spans="1:17" x14ac:dyDescent="0.25">
      <c r="A1911">
        <v>1919</v>
      </c>
      <c r="P1911">
        <v>0</v>
      </c>
      <c r="Q1911" t="str">
        <f t="shared" si="30"/>
        <v/>
      </c>
    </row>
    <row r="1912" spans="1:17" x14ac:dyDescent="0.25">
      <c r="A1912">
        <v>1920</v>
      </c>
      <c r="P1912">
        <v>0</v>
      </c>
      <c r="Q1912" t="str">
        <f t="shared" si="30"/>
        <v/>
      </c>
    </row>
    <row r="1913" spans="1:17" x14ac:dyDescent="0.25">
      <c r="A1913">
        <v>1921</v>
      </c>
      <c r="P1913">
        <v>0</v>
      </c>
      <c r="Q1913" t="str">
        <f t="shared" si="30"/>
        <v/>
      </c>
    </row>
    <row r="1914" spans="1:17" x14ac:dyDescent="0.25">
      <c r="A1914">
        <v>1922</v>
      </c>
      <c r="P1914">
        <v>0</v>
      </c>
      <c r="Q1914" t="str">
        <f t="shared" si="30"/>
        <v/>
      </c>
    </row>
    <row r="1915" spans="1:17" x14ac:dyDescent="0.25">
      <c r="A1915">
        <v>1923</v>
      </c>
      <c r="P1915">
        <v>0</v>
      </c>
      <c r="Q1915" t="str">
        <f t="shared" si="30"/>
        <v/>
      </c>
    </row>
    <row r="1916" spans="1:17" x14ac:dyDescent="0.25">
      <c r="A1916">
        <v>1924</v>
      </c>
      <c r="P1916">
        <v>0</v>
      </c>
      <c r="Q1916" t="str">
        <f t="shared" si="30"/>
        <v/>
      </c>
    </row>
    <row r="1917" spans="1:17" x14ac:dyDescent="0.25">
      <c r="A1917">
        <v>1925</v>
      </c>
      <c r="D1917">
        <v>163.38966500000001</v>
      </c>
      <c r="E1917" s="5">
        <v>2</v>
      </c>
      <c r="P1917">
        <v>1</v>
      </c>
      <c r="Q1917" t="str">
        <f t="shared" si="30"/>
        <v>2</v>
      </c>
    </row>
    <row r="1918" spans="1:17" x14ac:dyDescent="0.25">
      <c r="A1918">
        <v>1926</v>
      </c>
      <c r="D1918">
        <v>163.35900800000002</v>
      </c>
      <c r="E1918" s="5">
        <v>2</v>
      </c>
      <c r="P1918">
        <v>1</v>
      </c>
      <c r="Q1918" t="str">
        <f t="shared" si="30"/>
        <v>2</v>
      </c>
    </row>
    <row r="1919" spans="1:17" x14ac:dyDescent="0.25">
      <c r="A1919">
        <v>1927</v>
      </c>
      <c r="D1919">
        <v>163.386247</v>
      </c>
      <c r="E1919" s="5">
        <v>2</v>
      </c>
      <c r="P1919">
        <v>1</v>
      </c>
      <c r="Q1919" t="str">
        <f t="shared" si="30"/>
        <v>2</v>
      </c>
    </row>
    <row r="1920" spans="1:17" x14ac:dyDescent="0.25">
      <c r="A1920">
        <v>1928</v>
      </c>
      <c r="B1920">
        <v>167.77477199999998</v>
      </c>
      <c r="C1920" s="2">
        <v>1</v>
      </c>
      <c r="D1920">
        <v>163.39155299999999</v>
      </c>
      <c r="E1920" s="5">
        <v>2</v>
      </c>
      <c r="P1920">
        <v>2</v>
      </c>
      <c r="Q1920" t="str">
        <f t="shared" si="30"/>
        <v>12</v>
      </c>
    </row>
    <row r="1921" spans="1:17" x14ac:dyDescent="0.25">
      <c r="A1921">
        <v>1929</v>
      </c>
      <c r="B1921">
        <v>167.77023200000002</v>
      </c>
      <c r="C1921" s="2">
        <v>1</v>
      </c>
      <c r="D1921">
        <v>163.352529</v>
      </c>
      <c r="E1921" s="5">
        <v>2</v>
      </c>
      <c r="P1921">
        <v>2</v>
      </c>
      <c r="Q1921" t="str">
        <f t="shared" si="30"/>
        <v>12</v>
      </c>
    </row>
    <row r="1922" spans="1:17" x14ac:dyDescent="0.25">
      <c r="A1922">
        <v>1930</v>
      </c>
      <c r="B1922">
        <v>167.78793300000001</v>
      </c>
      <c r="C1922" s="2">
        <v>1</v>
      </c>
      <c r="D1922">
        <v>163.33431899999999</v>
      </c>
      <c r="E1922" s="5">
        <v>2</v>
      </c>
      <c r="P1922">
        <v>2</v>
      </c>
      <c r="Q1922" t="str">
        <f t="shared" ref="Q1922:Q1985" si="31">CONCATENATE(C1922,E1922,G1922,I1922)</f>
        <v>12</v>
      </c>
    </row>
    <row r="1923" spans="1:17" x14ac:dyDescent="0.25">
      <c r="A1923">
        <v>1931</v>
      </c>
      <c r="B1923">
        <v>167.75819300000001</v>
      </c>
      <c r="C1923" s="2">
        <v>1</v>
      </c>
      <c r="D1923">
        <v>163.38966500000001</v>
      </c>
      <c r="E1923" s="5">
        <v>2</v>
      </c>
      <c r="P1923">
        <v>2</v>
      </c>
      <c r="Q1923" t="str">
        <f t="shared" si="31"/>
        <v>12</v>
      </c>
    </row>
    <row r="1924" spans="1:17" x14ac:dyDescent="0.25">
      <c r="A1924">
        <v>1932</v>
      </c>
      <c r="B1924">
        <v>167.72631200000001</v>
      </c>
      <c r="C1924" s="2">
        <v>1</v>
      </c>
      <c r="P1924">
        <v>1</v>
      </c>
      <c r="Q1924" t="str">
        <f t="shared" si="31"/>
        <v>1</v>
      </c>
    </row>
    <row r="1925" spans="1:17" x14ac:dyDescent="0.25">
      <c r="A1925">
        <v>1933</v>
      </c>
      <c r="B1925">
        <v>167.72462999999999</v>
      </c>
      <c r="C1925" s="2">
        <v>1</v>
      </c>
      <c r="P1925">
        <v>1</v>
      </c>
      <c r="Q1925" t="str">
        <f t="shared" si="31"/>
        <v>1</v>
      </c>
    </row>
    <row r="1926" spans="1:17" x14ac:dyDescent="0.25">
      <c r="A1926">
        <v>1934</v>
      </c>
      <c r="B1926">
        <v>167.77477199999998</v>
      </c>
      <c r="C1926" s="2">
        <v>1</v>
      </c>
      <c r="P1926">
        <v>1</v>
      </c>
      <c r="Q1926" t="str">
        <f t="shared" si="31"/>
        <v>1</v>
      </c>
    </row>
    <row r="1927" spans="1:17" x14ac:dyDescent="0.25">
      <c r="A1927">
        <v>1935</v>
      </c>
      <c r="B1927">
        <v>167.77477199999998</v>
      </c>
      <c r="C1927" s="2">
        <v>1</v>
      </c>
      <c r="F1927">
        <v>168.11057</v>
      </c>
      <c r="G1927" s="4">
        <v>3</v>
      </c>
      <c r="P1927">
        <v>2</v>
      </c>
      <c r="Q1927" t="str">
        <f t="shared" si="31"/>
        <v>13</v>
      </c>
    </row>
    <row r="1928" spans="1:17" x14ac:dyDescent="0.25">
      <c r="A1928">
        <v>1936</v>
      </c>
      <c r="F1928">
        <v>168.148776</v>
      </c>
      <c r="G1928" s="4">
        <v>3</v>
      </c>
      <c r="H1928">
        <v>168.889949</v>
      </c>
      <c r="I1928" s="3">
        <v>4</v>
      </c>
      <c r="P1928">
        <v>2</v>
      </c>
      <c r="Q1928" t="str">
        <f t="shared" si="31"/>
        <v>34</v>
      </c>
    </row>
    <row r="1929" spans="1:17" x14ac:dyDescent="0.25">
      <c r="A1929">
        <v>1937</v>
      </c>
      <c r="F1929">
        <v>168.129954</v>
      </c>
      <c r="G1929" s="4">
        <v>3</v>
      </c>
      <c r="H1929">
        <v>168.94906900000001</v>
      </c>
      <c r="I1929" s="3">
        <v>4</v>
      </c>
      <c r="P1929">
        <v>2</v>
      </c>
      <c r="Q1929" t="str">
        <f t="shared" si="31"/>
        <v>34</v>
      </c>
    </row>
    <row r="1930" spans="1:17" x14ac:dyDescent="0.25">
      <c r="A1930">
        <v>1938</v>
      </c>
      <c r="F1930">
        <v>168.11260900000002</v>
      </c>
      <c r="G1930" s="4">
        <v>3</v>
      </c>
      <c r="H1930">
        <v>168.901017</v>
      </c>
      <c r="I1930" s="3">
        <v>4</v>
      </c>
      <c r="P1930">
        <v>2</v>
      </c>
      <c r="Q1930" t="str">
        <f t="shared" si="31"/>
        <v>34</v>
      </c>
    </row>
    <row r="1931" spans="1:17" x14ac:dyDescent="0.25">
      <c r="A1931">
        <v>1939</v>
      </c>
      <c r="F1931">
        <v>168.134647</v>
      </c>
      <c r="G1931" s="4">
        <v>3</v>
      </c>
      <c r="H1931">
        <v>168.87581699999998</v>
      </c>
      <c r="I1931" s="3">
        <v>4</v>
      </c>
      <c r="P1931">
        <v>2</v>
      </c>
      <c r="Q1931" t="str">
        <f t="shared" si="31"/>
        <v>34</v>
      </c>
    </row>
    <row r="1932" spans="1:17" x14ac:dyDescent="0.25">
      <c r="A1932">
        <v>1940</v>
      </c>
      <c r="F1932">
        <v>168.06761900000001</v>
      </c>
      <c r="G1932" s="4">
        <v>3</v>
      </c>
      <c r="H1932">
        <v>168.878829</v>
      </c>
      <c r="I1932" s="3">
        <v>4</v>
      </c>
      <c r="P1932">
        <v>2</v>
      </c>
      <c r="Q1932" t="str">
        <f t="shared" si="31"/>
        <v>34</v>
      </c>
    </row>
    <row r="1933" spans="1:17" x14ac:dyDescent="0.25">
      <c r="A1933">
        <v>1941</v>
      </c>
      <c r="F1933">
        <v>168.02987200000001</v>
      </c>
      <c r="G1933" s="4">
        <v>3</v>
      </c>
      <c r="H1933">
        <v>168.87760300000002</v>
      </c>
      <c r="I1933" s="3">
        <v>4</v>
      </c>
      <c r="P1933">
        <v>2</v>
      </c>
      <c r="Q1933" t="str">
        <f t="shared" si="31"/>
        <v>34</v>
      </c>
    </row>
    <row r="1934" spans="1:17" x14ac:dyDescent="0.25">
      <c r="A1934">
        <v>1942</v>
      </c>
      <c r="F1934">
        <v>168.05705900000001</v>
      </c>
      <c r="G1934" s="4">
        <v>3</v>
      </c>
      <c r="H1934">
        <v>168.878062</v>
      </c>
      <c r="I1934" s="3">
        <v>4</v>
      </c>
      <c r="P1934">
        <v>2</v>
      </c>
      <c r="Q1934" t="str">
        <f t="shared" si="31"/>
        <v>34</v>
      </c>
    </row>
    <row r="1935" spans="1:17" x14ac:dyDescent="0.25">
      <c r="A1935">
        <v>1943</v>
      </c>
      <c r="F1935">
        <v>168.11057</v>
      </c>
      <c r="G1935" s="4">
        <v>3</v>
      </c>
      <c r="H1935">
        <v>168.889949</v>
      </c>
      <c r="I1935" s="3">
        <v>4</v>
      </c>
      <c r="P1935">
        <v>2</v>
      </c>
      <c r="Q1935" t="str">
        <f t="shared" si="31"/>
        <v>34</v>
      </c>
    </row>
    <row r="1936" spans="1:17" x14ac:dyDescent="0.25">
      <c r="A1936">
        <v>1944</v>
      </c>
      <c r="P1936">
        <v>0</v>
      </c>
      <c r="Q1936" t="str">
        <f t="shared" si="31"/>
        <v/>
      </c>
    </row>
    <row r="1937" spans="1:17" x14ac:dyDescent="0.25">
      <c r="A1937">
        <v>1945</v>
      </c>
      <c r="D1937">
        <v>189.726428</v>
      </c>
      <c r="E1937" s="5">
        <v>2</v>
      </c>
      <c r="P1937">
        <v>1</v>
      </c>
      <c r="Q1937" t="str">
        <f t="shared" si="31"/>
        <v>2</v>
      </c>
    </row>
    <row r="1938" spans="1:17" x14ac:dyDescent="0.25">
      <c r="A1938">
        <v>1946</v>
      </c>
      <c r="D1938">
        <v>189.867007</v>
      </c>
      <c r="E1938" s="5">
        <v>2</v>
      </c>
      <c r="P1938">
        <v>1</v>
      </c>
      <c r="Q1938" t="str">
        <f t="shared" si="31"/>
        <v>2</v>
      </c>
    </row>
    <row r="1939" spans="1:17" x14ac:dyDescent="0.25">
      <c r="A1939">
        <v>1947</v>
      </c>
      <c r="D1939">
        <v>189.79120900000001</v>
      </c>
      <c r="E1939" s="5">
        <v>2</v>
      </c>
      <c r="P1939">
        <v>1</v>
      </c>
      <c r="Q1939" t="str">
        <f t="shared" si="31"/>
        <v>2</v>
      </c>
    </row>
    <row r="1940" spans="1:17" x14ac:dyDescent="0.25">
      <c r="A1940">
        <v>1948</v>
      </c>
      <c r="D1940">
        <v>189.79304400000001</v>
      </c>
      <c r="E1940" s="5">
        <v>2</v>
      </c>
      <c r="P1940">
        <v>1</v>
      </c>
      <c r="Q1940" t="str">
        <f t="shared" si="31"/>
        <v>2</v>
      </c>
    </row>
    <row r="1941" spans="1:17" x14ac:dyDescent="0.25">
      <c r="A1941">
        <v>1949</v>
      </c>
      <c r="D1941">
        <v>189.75560300000001</v>
      </c>
      <c r="E1941" s="5">
        <v>2</v>
      </c>
      <c r="P1941">
        <v>1</v>
      </c>
      <c r="Q1941" t="str">
        <f t="shared" si="31"/>
        <v>2</v>
      </c>
    </row>
    <row r="1942" spans="1:17" x14ac:dyDescent="0.25">
      <c r="A1942">
        <v>1950</v>
      </c>
      <c r="B1942">
        <v>196.017718</v>
      </c>
      <c r="C1942" s="2">
        <v>1</v>
      </c>
      <c r="D1942">
        <v>189.73310800000002</v>
      </c>
      <c r="E1942" s="5">
        <v>2</v>
      </c>
      <c r="P1942">
        <v>2</v>
      </c>
      <c r="Q1942" t="str">
        <f t="shared" si="31"/>
        <v>12</v>
      </c>
    </row>
    <row r="1943" spans="1:17" x14ac:dyDescent="0.25">
      <c r="A1943">
        <v>1951</v>
      </c>
      <c r="B1943">
        <v>196.03562099999999</v>
      </c>
      <c r="C1943" s="2">
        <v>1</v>
      </c>
      <c r="D1943">
        <v>189.75738799999999</v>
      </c>
      <c r="E1943" s="5">
        <v>2</v>
      </c>
      <c r="P1943">
        <v>2</v>
      </c>
      <c r="Q1943" t="str">
        <f t="shared" si="31"/>
        <v>12</v>
      </c>
    </row>
    <row r="1944" spans="1:17" x14ac:dyDescent="0.25">
      <c r="A1944">
        <v>1952</v>
      </c>
      <c r="B1944">
        <v>196.01266800000002</v>
      </c>
      <c r="C1944" s="2">
        <v>1</v>
      </c>
      <c r="D1944">
        <v>189.732955</v>
      </c>
      <c r="E1944" s="5">
        <v>2</v>
      </c>
      <c r="P1944">
        <v>2</v>
      </c>
      <c r="Q1944" t="str">
        <f t="shared" si="31"/>
        <v>12</v>
      </c>
    </row>
    <row r="1945" spans="1:17" x14ac:dyDescent="0.25">
      <c r="A1945">
        <v>1953</v>
      </c>
      <c r="B1945">
        <v>196.03016600000001</v>
      </c>
      <c r="C1945" s="2">
        <v>1</v>
      </c>
      <c r="D1945">
        <v>189.726428</v>
      </c>
      <c r="E1945" s="5">
        <v>2</v>
      </c>
      <c r="P1945">
        <v>2</v>
      </c>
      <c r="Q1945" t="str">
        <f t="shared" si="31"/>
        <v>12</v>
      </c>
    </row>
    <row r="1946" spans="1:17" x14ac:dyDescent="0.25">
      <c r="A1946">
        <v>1954</v>
      </c>
      <c r="B1946">
        <v>196.000629</v>
      </c>
      <c r="C1946" s="2">
        <v>1</v>
      </c>
      <c r="P1946">
        <v>1</v>
      </c>
      <c r="Q1946" t="str">
        <f t="shared" si="31"/>
        <v>1</v>
      </c>
    </row>
    <row r="1947" spans="1:17" x14ac:dyDescent="0.25">
      <c r="A1947">
        <v>1955</v>
      </c>
      <c r="B1947">
        <v>196.01562799999999</v>
      </c>
      <c r="C1947" s="2">
        <v>1</v>
      </c>
      <c r="P1947">
        <v>1</v>
      </c>
      <c r="Q1947" t="str">
        <f t="shared" si="31"/>
        <v>1</v>
      </c>
    </row>
    <row r="1948" spans="1:17" x14ac:dyDescent="0.25">
      <c r="A1948">
        <v>1956</v>
      </c>
      <c r="B1948">
        <v>196.02118999999999</v>
      </c>
      <c r="C1948" s="2">
        <v>1</v>
      </c>
      <c r="P1948">
        <v>1</v>
      </c>
      <c r="Q1948" t="str">
        <f t="shared" si="31"/>
        <v>1</v>
      </c>
    </row>
    <row r="1949" spans="1:17" x14ac:dyDescent="0.25">
      <c r="A1949">
        <v>1957</v>
      </c>
      <c r="B1949">
        <v>196.017718</v>
      </c>
      <c r="C1949" s="2">
        <v>1</v>
      </c>
      <c r="P1949">
        <v>1</v>
      </c>
      <c r="Q1949" t="str">
        <f t="shared" si="31"/>
        <v>1</v>
      </c>
    </row>
    <row r="1950" spans="1:17" x14ac:dyDescent="0.25">
      <c r="A1950">
        <v>1958</v>
      </c>
      <c r="F1950">
        <v>196.77143799999999</v>
      </c>
      <c r="G1950" s="4">
        <v>3</v>
      </c>
      <c r="H1950">
        <v>196.54908699999999</v>
      </c>
      <c r="I1950" s="3">
        <v>4</v>
      </c>
      <c r="P1950">
        <v>2</v>
      </c>
      <c r="Q1950" t="str">
        <f t="shared" si="31"/>
        <v>34</v>
      </c>
    </row>
    <row r="1951" spans="1:17" x14ac:dyDescent="0.25">
      <c r="A1951">
        <v>1959</v>
      </c>
      <c r="F1951">
        <v>196.79153700000001</v>
      </c>
      <c r="G1951" s="4">
        <v>3</v>
      </c>
      <c r="H1951">
        <v>196.62417500000001</v>
      </c>
      <c r="I1951" s="3">
        <v>4</v>
      </c>
      <c r="P1951">
        <v>2</v>
      </c>
      <c r="Q1951" t="str">
        <f t="shared" si="31"/>
        <v>34</v>
      </c>
    </row>
    <row r="1952" spans="1:17" x14ac:dyDescent="0.25">
      <c r="A1952">
        <v>1960</v>
      </c>
      <c r="F1952">
        <v>196.80449200000001</v>
      </c>
      <c r="G1952" s="4">
        <v>3</v>
      </c>
      <c r="H1952">
        <v>196.59188399999999</v>
      </c>
      <c r="I1952" s="3">
        <v>4</v>
      </c>
      <c r="P1952">
        <v>2</v>
      </c>
      <c r="Q1952" t="str">
        <f t="shared" si="31"/>
        <v>34</v>
      </c>
    </row>
    <row r="1953" spans="1:17" x14ac:dyDescent="0.25">
      <c r="A1953">
        <v>1961</v>
      </c>
      <c r="F1953">
        <v>196.80454600000002</v>
      </c>
      <c r="G1953" s="4">
        <v>3</v>
      </c>
      <c r="H1953">
        <v>196.557658</v>
      </c>
      <c r="I1953" s="3">
        <v>4</v>
      </c>
      <c r="P1953">
        <v>2</v>
      </c>
      <c r="Q1953" t="str">
        <f t="shared" si="31"/>
        <v>34</v>
      </c>
    </row>
    <row r="1954" spans="1:17" x14ac:dyDescent="0.25">
      <c r="A1954">
        <v>1962</v>
      </c>
      <c r="F1954">
        <v>196.788016</v>
      </c>
      <c r="G1954" s="4">
        <v>3</v>
      </c>
      <c r="H1954">
        <v>196.60275200000001</v>
      </c>
      <c r="I1954" s="3">
        <v>4</v>
      </c>
      <c r="P1954">
        <v>2</v>
      </c>
      <c r="Q1954" t="str">
        <f t="shared" si="31"/>
        <v>34</v>
      </c>
    </row>
    <row r="1955" spans="1:17" x14ac:dyDescent="0.25">
      <c r="A1955">
        <v>1963</v>
      </c>
      <c r="F1955">
        <v>196.79612700000001</v>
      </c>
      <c r="G1955" s="4">
        <v>3</v>
      </c>
      <c r="H1955">
        <v>196.59428300000002</v>
      </c>
      <c r="I1955" s="3">
        <v>4</v>
      </c>
      <c r="P1955">
        <v>2</v>
      </c>
      <c r="Q1955" t="str">
        <f t="shared" si="31"/>
        <v>34</v>
      </c>
    </row>
    <row r="1956" spans="1:17" x14ac:dyDescent="0.25">
      <c r="A1956">
        <v>1964</v>
      </c>
      <c r="F1956">
        <v>196.788783</v>
      </c>
      <c r="G1956" s="4">
        <v>3</v>
      </c>
      <c r="H1956">
        <v>196.59662500000002</v>
      </c>
      <c r="I1956" s="3">
        <v>4</v>
      </c>
      <c r="P1956">
        <v>2</v>
      </c>
      <c r="Q1956" t="str">
        <f t="shared" si="31"/>
        <v>34</v>
      </c>
    </row>
    <row r="1957" spans="1:17" x14ac:dyDescent="0.25">
      <c r="A1957">
        <v>1965</v>
      </c>
      <c r="F1957">
        <v>196.75955500000001</v>
      </c>
      <c r="G1957" s="4">
        <v>3</v>
      </c>
      <c r="H1957">
        <v>196.62616300000002</v>
      </c>
      <c r="I1957" s="3">
        <v>4</v>
      </c>
      <c r="P1957">
        <v>2</v>
      </c>
      <c r="Q1957" t="str">
        <f t="shared" si="31"/>
        <v>34</v>
      </c>
    </row>
    <row r="1958" spans="1:17" x14ac:dyDescent="0.25">
      <c r="A1958">
        <v>1966</v>
      </c>
      <c r="F1958">
        <v>196.77143799999999</v>
      </c>
      <c r="G1958" s="4">
        <v>3</v>
      </c>
      <c r="H1958">
        <v>196.54908699999999</v>
      </c>
      <c r="I1958" s="3">
        <v>4</v>
      </c>
      <c r="P1958">
        <v>2</v>
      </c>
      <c r="Q1958" t="str">
        <f t="shared" si="31"/>
        <v>34</v>
      </c>
    </row>
    <row r="1959" spans="1:17" x14ac:dyDescent="0.25">
      <c r="A1959">
        <v>1967</v>
      </c>
      <c r="P1959">
        <v>0</v>
      </c>
      <c r="Q1959" t="str">
        <f t="shared" si="31"/>
        <v/>
      </c>
    </row>
    <row r="1960" spans="1:17" x14ac:dyDescent="0.25">
      <c r="A1960">
        <v>1968</v>
      </c>
      <c r="P1960">
        <v>0</v>
      </c>
      <c r="Q1960" t="str">
        <f t="shared" si="31"/>
        <v/>
      </c>
    </row>
    <row r="1961" spans="1:17" x14ac:dyDescent="0.25">
      <c r="A1961">
        <v>1969</v>
      </c>
      <c r="D1961">
        <v>217.41572199999999</v>
      </c>
      <c r="E1961" s="5">
        <v>2</v>
      </c>
      <c r="P1961">
        <v>1</v>
      </c>
      <c r="Q1961" t="str">
        <f t="shared" si="31"/>
        <v>2</v>
      </c>
    </row>
    <row r="1962" spans="1:17" x14ac:dyDescent="0.25">
      <c r="A1962">
        <v>1970</v>
      </c>
      <c r="D1962">
        <v>217.41572199999999</v>
      </c>
      <c r="E1962" s="5">
        <v>2</v>
      </c>
      <c r="P1962">
        <v>1</v>
      </c>
      <c r="Q1962" t="str">
        <f t="shared" si="31"/>
        <v>2</v>
      </c>
    </row>
    <row r="1963" spans="1:17" x14ac:dyDescent="0.25">
      <c r="A1963">
        <v>1971</v>
      </c>
      <c r="D1963">
        <v>217.41572199999999</v>
      </c>
      <c r="E1963" s="5">
        <v>2</v>
      </c>
      <c r="P1963">
        <v>1</v>
      </c>
      <c r="Q1963" t="str">
        <f t="shared" si="31"/>
        <v>2</v>
      </c>
    </row>
    <row r="1964" spans="1:17" x14ac:dyDescent="0.25">
      <c r="A1964">
        <v>1972</v>
      </c>
      <c r="D1964">
        <v>217.41572199999999</v>
      </c>
      <c r="E1964" s="5">
        <v>2</v>
      </c>
      <c r="P1964">
        <v>1</v>
      </c>
      <c r="Q1964" t="str">
        <f t="shared" si="31"/>
        <v>2</v>
      </c>
    </row>
    <row r="1965" spans="1:17" x14ac:dyDescent="0.25">
      <c r="A1965">
        <v>1973</v>
      </c>
      <c r="D1965">
        <v>217.41572199999999</v>
      </c>
      <c r="E1965" s="5">
        <v>2</v>
      </c>
      <c r="P1965">
        <v>1</v>
      </c>
      <c r="Q1965" t="str">
        <f t="shared" si="31"/>
        <v>2</v>
      </c>
    </row>
    <row r="1966" spans="1:17" x14ac:dyDescent="0.25">
      <c r="A1966">
        <v>1974</v>
      </c>
      <c r="D1966">
        <v>217.41572199999999</v>
      </c>
      <c r="E1966" s="5">
        <v>2</v>
      </c>
      <c r="P1966">
        <v>1</v>
      </c>
      <c r="Q1966" t="str">
        <f t="shared" si="31"/>
        <v>2</v>
      </c>
    </row>
    <row r="1967" spans="1:17" x14ac:dyDescent="0.25">
      <c r="A1967">
        <v>1975</v>
      </c>
      <c r="B1967">
        <v>222.55077399999999</v>
      </c>
      <c r="C1967" s="2">
        <v>1</v>
      </c>
      <c r="D1967">
        <v>217.41572199999999</v>
      </c>
      <c r="E1967" s="5">
        <v>2</v>
      </c>
      <c r="P1967">
        <v>2</v>
      </c>
      <c r="Q1967" t="str">
        <f t="shared" si="31"/>
        <v>12</v>
      </c>
    </row>
    <row r="1968" spans="1:17" x14ac:dyDescent="0.25">
      <c r="A1968">
        <v>1976</v>
      </c>
      <c r="B1968">
        <v>222.543609</v>
      </c>
      <c r="C1968" s="2">
        <v>1</v>
      </c>
      <c r="D1968">
        <v>217.41572199999999</v>
      </c>
      <c r="E1968" s="5">
        <v>2</v>
      </c>
      <c r="P1968">
        <v>2</v>
      </c>
      <c r="Q1968" t="str">
        <f t="shared" si="31"/>
        <v>12</v>
      </c>
    </row>
    <row r="1969" spans="1:17" x14ac:dyDescent="0.25">
      <c r="A1969">
        <v>1977</v>
      </c>
      <c r="B1969">
        <v>222.55067</v>
      </c>
      <c r="C1969" s="2">
        <v>1</v>
      </c>
      <c r="D1969">
        <v>217.41572199999999</v>
      </c>
      <c r="E1969" s="5">
        <v>2</v>
      </c>
      <c r="P1969">
        <v>2</v>
      </c>
      <c r="Q1969" t="str">
        <f t="shared" si="31"/>
        <v>12</v>
      </c>
    </row>
    <row r="1970" spans="1:17" x14ac:dyDescent="0.25">
      <c r="A1970">
        <v>1978</v>
      </c>
      <c r="B1970">
        <v>222.56371100000001</v>
      </c>
      <c r="C1970" s="2">
        <v>1</v>
      </c>
      <c r="P1970">
        <v>1</v>
      </c>
      <c r="Q1970" t="str">
        <f t="shared" si="31"/>
        <v>1</v>
      </c>
    </row>
    <row r="1971" spans="1:17" x14ac:dyDescent="0.25">
      <c r="A1971">
        <v>1979</v>
      </c>
      <c r="B1971">
        <v>222.540413</v>
      </c>
      <c r="C1971" s="2">
        <v>1</v>
      </c>
      <c r="P1971">
        <v>1</v>
      </c>
      <c r="Q1971" t="str">
        <f t="shared" si="31"/>
        <v>1</v>
      </c>
    </row>
    <row r="1972" spans="1:17" x14ac:dyDescent="0.25">
      <c r="A1972">
        <v>1980</v>
      </c>
      <c r="B1972">
        <v>222.50164999999998</v>
      </c>
      <c r="C1972" s="2">
        <v>1</v>
      </c>
      <c r="P1972">
        <v>1</v>
      </c>
      <c r="Q1972" t="str">
        <f t="shared" si="31"/>
        <v>1</v>
      </c>
    </row>
    <row r="1973" spans="1:17" x14ac:dyDescent="0.25">
      <c r="A1973">
        <v>1981</v>
      </c>
      <c r="B1973">
        <v>222.55077399999999</v>
      </c>
      <c r="C1973" s="2">
        <v>1</v>
      </c>
      <c r="P1973">
        <v>1</v>
      </c>
      <c r="Q1973" t="str">
        <f t="shared" si="31"/>
        <v>1</v>
      </c>
    </row>
    <row r="1974" spans="1:17" x14ac:dyDescent="0.25">
      <c r="A1974">
        <v>1982</v>
      </c>
      <c r="P1974">
        <v>0</v>
      </c>
      <c r="Q1974" t="str">
        <f t="shared" si="31"/>
        <v/>
      </c>
    </row>
    <row r="1975" spans="1:17" x14ac:dyDescent="0.25">
      <c r="A1975">
        <v>1983</v>
      </c>
      <c r="F1975">
        <v>224.14391699999999</v>
      </c>
      <c r="G1975" s="4">
        <v>3</v>
      </c>
      <c r="H1975">
        <v>223.79633999999999</v>
      </c>
      <c r="I1975" s="3">
        <v>4</v>
      </c>
      <c r="P1975">
        <v>2</v>
      </c>
      <c r="Q1975" t="str">
        <f t="shared" si="31"/>
        <v>34</v>
      </c>
    </row>
    <row r="1976" spans="1:17" x14ac:dyDescent="0.25">
      <c r="A1976">
        <v>1984</v>
      </c>
      <c r="F1976">
        <v>224.18855600000001</v>
      </c>
      <c r="G1976" s="4">
        <v>3</v>
      </c>
      <c r="H1976">
        <v>223.781701</v>
      </c>
      <c r="I1976" s="3">
        <v>4</v>
      </c>
      <c r="P1976">
        <v>2</v>
      </c>
      <c r="Q1976" t="str">
        <f t="shared" si="31"/>
        <v>34</v>
      </c>
    </row>
    <row r="1977" spans="1:17" x14ac:dyDescent="0.25">
      <c r="A1977">
        <v>1985</v>
      </c>
      <c r="F1977">
        <v>224.16154699999998</v>
      </c>
      <c r="G1977" s="4">
        <v>3</v>
      </c>
      <c r="H1977">
        <v>223.75237100000001</v>
      </c>
      <c r="I1977" s="3">
        <v>4</v>
      </c>
      <c r="P1977">
        <v>2</v>
      </c>
      <c r="Q1977" t="str">
        <f t="shared" si="31"/>
        <v>34</v>
      </c>
    </row>
    <row r="1978" spans="1:17" x14ac:dyDescent="0.25">
      <c r="A1978">
        <v>1986</v>
      </c>
      <c r="F1978">
        <v>224.121959</v>
      </c>
      <c r="G1978" s="4">
        <v>3</v>
      </c>
      <c r="H1978">
        <v>223.75886700000001</v>
      </c>
      <c r="I1978" s="3">
        <v>4</v>
      </c>
      <c r="P1978">
        <v>2</v>
      </c>
      <c r="Q1978" t="str">
        <f t="shared" si="31"/>
        <v>34</v>
      </c>
    </row>
    <row r="1979" spans="1:17" x14ac:dyDescent="0.25">
      <c r="A1979">
        <v>1987</v>
      </c>
      <c r="F1979">
        <v>224.105051</v>
      </c>
      <c r="G1979" s="4">
        <v>3</v>
      </c>
      <c r="H1979">
        <v>223.75840199999999</v>
      </c>
      <c r="I1979" s="3">
        <v>4</v>
      </c>
      <c r="P1979">
        <v>2</v>
      </c>
      <c r="Q1979" t="str">
        <f t="shared" si="31"/>
        <v>34</v>
      </c>
    </row>
    <row r="1980" spans="1:17" x14ac:dyDescent="0.25">
      <c r="A1980">
        <v>1988</v>
      </c>
      <c r="F1980">
        <v>224.053145</v>
      </c>
      <c r="G1980" s="4">
        <v>3</v>
      </c>
      <c r="H1980">
        <v>223.68329900000001</v>
      </c>
      <c r="I1980" s="3">
        <v>4</v>
      </c>
      <c r="P1980">
        <v>2</v>
      </c>
      <c r="Q1980" t="str">
        <f t="shared" si="31"/>
        <v>34</v>
      </c>
    </row>
    <row r="1981" spans="1:17" x14ac:dyDescent="0.25">
      <c r="A1981">
        <v>1989</v>
      </c>
      <c r="F1981">
        <v>224.04020600000001</v>
      </c>
      <c r="G1981" s="4">
        <v>3</v>
      </c>
      <c r="H1981">
        <v>223.636031</v>
      </c>
      <c r="I1981" s="3">
        <v>4</v>
      </c>
      <c r="P1981">
        <v>2</v>
      </c>
      <c r="Q1981" t="str">
        <f t="shared" si="31"/>
        <v>34</v>
      </c>
    </row>
    <row r="1982" spans="1:17" x14ac:dyDescent="0.25">
      <c r="A1982">
        <v>1990</v>
      </c>
      <c r="D1982">
        <v>240.04989699999999</v>
      </c>
      <c r="E1982" s="5">
        <v>2</v>
      </c>
      <c r="F1982">
        <v>224.02283499999999</v>
      </c>
      <c r="G1982" s="4">
        <v>3</v>
      </c>
      <c r="H1982">
        <v>223.64319599999999</v>
      </c>
      <c r="I1982" s="3">
        <v>4</v>
      </c>
      <c r="P1982">
        <v>3</v>
      </c>
      <c r="Q1982" t="str">
        <f t="shared" si="31"/>
        <v>234</v>
      </c>
    </row>
    <row r="1983" spans="1:17" x14ac:dyDescent="0.25">
      <c r="A1983">
        <v>1991</v>
      </c>
      <c r="D1983">
        <v>240.02469199999999</v>
      </c>
      <c r="E1983" s="5">
        <v>2</v>
      </c>
      <c r="F1983">
        <v>224.14391699999999</v>
      </c>
      <c r="G1983" s="4">
        <v>3</v>
      </c>
      <c r="H1983">
        <v>223.79633999999999</v>
      </c>
      <c r="I1983" s="3">
        <v>4</v>
      </c>
      <c r="P1983">
        <v>3</v>
      </c>
      <c r="Q1983" t="str">
        <f t="shared" si="31"/>
        <v>234</v>
      </c>
    </row>
    <row r="1984" spans="1:17" x14ac:dyDescent="0.25">
      <c r="A1984">
        <v>1992</v>
      </c>
      <c r="D1984">
        <v>240.07412299999999</v>
      </c>
      <c r="E1984" s="5">
        <v>2</v>
      </c>
      <c r="F1984">
        <v>224.14391699999999</v>
      </c>
      <c r="G1984" s="4">
        <v>3</v>
      </c>
      <c r="H1984">
        <v>223.79633999999999</v>
      </c>
      <c r="I1984" s="3">
        <v>4</v>
      </c>
      <c r="P1984">
        <v>3</v>
      </c>
      <c r="Q1984" t="str">
        <f t="shared" si="31"/>
        <v>234</v>
      </c>
    </row>
    <row r="1985" spans="1:17" x14ac:dyDescent="0.25">
      <c r="A1985">
        <v>1993</v>
      </c>
      <c r="D1985">
        <v>240.00154800000001</v>
      </c>
      <c r="E1985" s="5">
        <v>2</v>
      </c>
      <c r="P1985">
        <v>1</v>
      </c>
      <c r="Q1985" t="str">
        <f t="shared" si="31"/>
        <v>2</v>
      </c>
    </row>
    <row r="1986" spans="1:17" x14ac:dyDescent="0.25">
      <c r="A1986">
        <v>1994</v>
      </c>
      <c r="D1986">
        <v>240.019384</v>
      </c>
      <c r="E1986" s="5">
        <v>2</v>
      </c>
      <c r="P1986">
        <v>1</v>
      </c>
      <c r="Q1986" t="str">
        <f t="shared" ref="Q1986:Q2049" si="32">CONCATENATE(C1986,E1986,G1986,I1986)</f>
        <v>2</v>
      </c>
    </row>
    <row r="1987" spans="1:17" x14ac:dyDescent="0.25">
      <c r="A1987">
        <v>1995</v>
      </c>
      <c r="B1987">
        <v>245.41747599999999</v>
      </c>
      <c r="C1987" s="2">
        <v>1</v>
      </c>
      <c r="D1987">
        <v>240.056804</v>
      </c>
      <c r="E1987" s="5">
        <v>2</v>
      </c>
      <c r="P1987">
        <v>2</v>
      </c>
      <c r="Q1987" t="str">
        <f t="shared" si="32"/>
        <v>12</v>
      </c>
    </row>
    <row r="1988" spans="1:17" x14ac:dyDescent="0.25">
      <c r="A1988">
        <v>1996</v>
      </c>
      <c r="B1988">
        <v>245.49309099999999</v>
      </c>
      <c r="C1988" s="2">
        <v>1</v>
      </c>
      <c r="D1988">
        <v>240.06123700000001</v>
      </c>
      <c r="E1988" s="5">
        <v>2</v>
      </c>
      <c r="P1988">
        <v>2</v>
      </c>
      <c r="Q1988" t="str">
        <f t="shared" si="32"/>
        <v>12</v>
      </c>
    </row>
    <row r="1989" spans="1:17" x14ac:dyDescent="0.25">
      <c r="A1989">
        <v>1997</v>
      </c>
      <c r="B1989">
        <v>245.47649699999999</v>
      </c>
      <c r="C1989" s="2">
        <v>1</v>
      </c>
      <c r="D1989">
        <v>240.04252700000001</v>
      </c>
      <c r="E1989" s="5">
        <v>2</v>
      </c>
      <c r="P1989">
        <v>2</v>
      </c>
      <c r="Q1989" t="str">
        <f t="shared" si="32"/>
        <v>12</v>
      </c>
    </row>
    <row r="1990" spans="1:17" x14ac:dyDescent="0.25">
      <c r="A1990">
        <v>1998</v>
      </c>
      <c r="B1990">
        <v>245.453147</v>
      </c>
      <c r="C1990" s="2">
        <v>1</v>
      </c>
      <c r="D1990">
        <v>240.06706399999999</v>
      </c>
      <c r="E1990" s="5">
        <v>2</v>
      </c>
      <c r="P1990">
        <v>2</v>
      </c>
      <c r="Q1990" t="str">
        <f t="shared" si="32"/>
        <v>12</v>
      </c>
    </row>
    <row r="1991" spans="1:17" x14ac:dyDescent="0.25">
      <c r="A1991">
        <v>1999</v>
      </c>
      <c r="B1991">
        <v>245.45303999999999</v>
      </c>
      <c r="C1991" s="2">
        <v>1</v>
      </c>
      <c r="D1991">
        <v>240.08958899999999</v>
      </c>
      <c r="E1991" s="5">
        <v>2</v>
      </c>
      <c r="P1991">
        <v>2</v>
      </c>
      <c r="Q1991" t="str">
        <f t="shared" si="32"/>
        <v>12</v>
      </c>
    </row>
    <row r="1992" spans="1:17" x14ac:dyDescent="0.25">
      <c r="A1992">
        <v>2000</v>
      </c>
      <c r="B1992">
        <v>245.449073</v>
      </c>
      <c r="C1992" s="2">
        <v>1</v>
      </c>
      <c r="D1992">
        <v>240.04989699999999</v>
      </c>
      <c r="E1992" s="5">
        <v>2</v>
      </c>
      <c r="P1992">
        <v>2</v>
      </c>
      <c r="Q1992" t="str">
        <f t="shared" si="32"/>
        <v>12</v>
      </c>
    </row>
    <row r="1993" spans="1:17" x14ac:dyDescent="0.25">
      <c r="A1993">
        <v>2001</v>
      </c>
      <c r="B1993">
        <v>245.47618800000001</v>
      </c>
      <c r="C1993" s="2">
        <v>1</v>
      </c>
      <c r="P1993">
        <v>1</v>
      </c>
      <c r="Q1993" t="str">
        <f t="shared" si="32"/>
        <v>1</v>
      </c>
    </row>
    <row r="1994" spans="1:17" x14ac:dyDescent="0.25">
      <c r="A1994">
        <v>2002</v>
      </c>
      <c r="B1994">
        <v>245.500621</v>
      </c>
      <c r="C1994" s="2">
        <v>1</v>
      </c>
      <c r="P1994">
        <v>1</v>
      </c>
      <c r="Q1994" t="str">
        <f t="shared" si="32"/>
        <v>1</v>
      </c>
    </row>
    <row r="1995" spans="1:17" x14ac:dyDescent="0.25">
      <c r="A1995">
        <v>2003</v>
      </c>
      <c r="B1995">
        <v>245.44917599999999</v>
      </c>
      <c r="C1995" s="2">
        <v>1</v>
      </c>
      <c r="P1995">
        <v>1</v>
      </c>
      <c r="Q1995" t="str">
        <f t="shared" si="32"/>
        <v>1</v>
      </c>
    </row>
    <row r="1996" spans="1:17" x14ac:dyDescent="0.25">
      <c r="A1996">
        <v>2004</v>
      </c>
      <c r="B1996">
        <v>245.48453799999999</v>
      </c>
      <c r="C1996" s="2">
        <v>1</v>
      </c>
      <c r="P1996">
        <v>1</v>
      </c>
      <c r="Q1996" t="str">
        <f t="shared" si="32"/>
        <v>1</v>
      </c>
    </row>
    <row r="1997" spans="1:17" x14ac:dyDescent="0.25">
      <c r="A1997">
        <v>2005</v>
      </c>
      <c r="B1997">
        <v>245.41747599999999</v>
      </c>
      <c r="C1997" s="2">
        <v>1</v>
      </c>
      <c r="P1997">
        <v>1</v>
      </c>
      <c r="Q1997" t="str">
        <f t="shared" si="32"/>
        <v>1</v>
      </c>
    </row>
    <row r="1998" spans="1:17" x14ac:dyDescent="0.25">
      <c r="A1998">
        <v>2006</v>
      </c>
      <c r="B1998">
        <v>245.41747599999999</v>
      </c>
      <c r="C1998" s="2">
        <v>1</v>
      </c>
      <c r="H1998">
        <v>245.02443199999999</v>
      </c>
      <c r="I1998" s="3">
        <v>4</v>
      </c>
      <c r="P1998">
        <v>2</v>
      </c>
      <c r="Q1998" t="str">
        <f t="shared" si="32"/>
        <v>14</v>
      </c>
    </row>
    <row r="1999" spans="1:17" x14ac:dyDescent="0.25">
      <c r="A1999">
        <v>2007</v>
      </c>
      <c r="F1999">
        <v>245.70757599999999</v>
      </c>
      <c r="G1999" s="4">
        <v>3</v>
      </c>
      <c r="H1999">
        <v>245.02443199999999</v>
      </c>
      <c r="I1999" s="3">
        <v>4</v>
      </c>
      <c r="P1999">
        <v>2</v>
      </c>
      <c r="Q1999" t="str">
        <f t="shared" si="32"/>
        <v>34</v>
      </c>
    </row>
    <row r="2000" spans="1:17" x14ac:dyDescent="0.25">
      <c r="A2000">
        <v>2008</v>
      </c>
      <c r="F2000">
        <v>245.75154800000001</v>
      </c>
      <c r="G2000" s="4">
        <v>3</v>
      </c>
      <c r="H2000">
        <v>245.046031</v>
      </c>
      <c r="I2000" s="3">
        <v>4</v>
      </c>
      <c r="P2000">
        <v>2</v>
      </c>
      <c r="Q2000" t="str">
        <f t="shared" si="32"/>
        <v>34</v>
      </c>
    </row>
    <row r="2001" spans="1:17" x14ac:dyDescent="0.25">
      <c r="A2001">
        <v>2009</v>
      </c>
      <c r="F2001">
        <v>245.740928</v>
      </c>
      <c r="G2001" s="4">
        <v>3</v>
      </c>
      <c r="H2001">
        <v>245.05932899999999</v>
      </c>
      <c r="I2001" s="3">
        <v>4</v>
      </c>
      <c r="P2001">
        <v>2</v>
      </c>
      <c r="Q2001" t="str">
        <f t="shared" si="32"/>
        <v>34</v>
      </c>
    </row>
    <row r="2002" spans="1:17" x14ac:dyDescent="0.25">
      <c r="A2002">
        <v>2010</v>
      </c>
      <c r="F2002">
        <v>245.74051600000001</v>
      </c>
      <c r="G2002" s="4">
        <v>3</v>
      </c>
      <c r="H2002">
        <v>245.04376500000001</v>
      </c>
      <c r="I2002" s="3">
        <v>4</v>
      </c>
      <c r="P2002">
        <v>2</v>
      </c>
      <c r="Q2002" t="str">
        <f t="shared" si="32"/>
        <v>34</v>
      </c>
    </row>
    <row r="2003" spans="1:17" x14ac:dyDescent="0.25">
      <c r="A2003">
        <v>2011</v>
      </c>
      <c r="F2003">
        <v>245.73515599999999</v>
      </c>
      <c r="G2003" s="4">
        <v>3</v>
      </c>
      <c r="H2003">
        <v>245.026443</v>
      </c>
      <c r="I2003" s="3">
        <v>4</v>
      </c>
      <c r="P2003">
        <v>2</v>
      </c>
      <c r="Q2003" t="str">
        <f t="shared" si="32"/>
        <v>34</v>
      </c>
    </row>
    <row r="2004" spans="1:17" x14ac:dyDescent="0.25">
      <c r="A2004">
        <v>2012</v>
      </c>
      <c r="F2004">
        <v>245.71396999999999</v>
      </c>
      <c r="G2004" s="4">
        <v>3</v>
      </c>
      <c r="H2004">
        <v>245.03520499999999</v>
      </c>
      <c r="I2004" s="3">
        <v>4</v>
      </c>
      <c r="P2004">
        <v>2</v>
      </c>
      <c r="Q2004" t="str">
        <f t="shared" si="32"/>
        <v>34</v>
      </c>
    </row>
    <row r="2005" spans="1:17" x14ac:dyDescent="0.25">
      <c r="A2005">
        <v>2013</v>
      </c>
      <c r="F2005">
        <v>245.70427999999998</v>
      </c>
      <c r="G2005" s="4">
        <v>3</v>
      </c>
      <c r="H2005">
        <v>245.04927800000002</v>
      </c>
      <c r="I2005" s="3">
        <v>4</v>
      </c>
      <c r="P2005">
        <v>2</v>
      </c>
      <c r="Q2005" t="str">
        <f t="shared" si="32"/>
        <v>34</v>
      </c>
    </row>
    <row r="2006" spans="1:17" x14ac:dyDescent="0.25">
      <c r="A2006">
        <v>2014</v>
      </c>
      <c r="F2006">
        <v>245.71953500000001</v>
      </c>
      <c r="G2006" s="4">
        <v>3</v>
      </c>
      <c r="H2006">
        <v>245.06494800000002</v>
      </c>
      <c r="I2006" s="3">
        <v>4</v>
      </c>
      <c r="P2006">
        <v>2</v>
      </c>
      <c r="Q2006" t="str">
        <f t="shared" si="32"/>
        <v>34</v>
      </c>
    </row>
    <row r="2007" spans="1:17" x14ac:dyDescent="0.25">
      <c r="A2007">
        <v>2015</v>
      </c>
      <c r="D2007">
        <v>259.51195799999999</v>
      </c>
      <c r="E2007" s="5">
        <v>2</v>
      </c>
      <c r="F2007">
        <v>245.719123</v>
      </c>
      <c r="G2007" s="4">
        <v>3</v>
      </c>
      <c r="H2007">
        <v>245.076392</v>
      </c>
      <c r="I2007" s="3">
        <v>4</v>
      </c>
      <c r="P2007">
        <v>3</v>
      </c>
      <c r="Q2007" t="str">
        <f t="shared" si="32"/>
        <v>234</v>
      </c>
    </row>
    <row r="2008" spans="1:17" x14ac:dyDescent="0.25">
      <c r="A2008">
        <v>2016</v>
      </c>
      <c r="D2008">
        <v>259.59644600000001</v>
      </c>
      <c r="E2008" s="5">
        <v>2</v>
      </c>
      <c r="F2008">
        <v>245.71149800000001</v>
      </c>
      <c r="G2008" s="4">
        <v>3</v>
      </c>
      <c r="H2008">
        <v>245.08061900000001</v>
      </c>
      <c r="I2008" s="3">
        <v>4</v>
      </c>
      <c r="P2008">
        <v>3</v>
      </c>
      <c r="Q2008" t="str">
        <f t="shared" si="32"/>
        <v>234</v>
      </c>
    </row>
    <row r="2009" spans="1:17" x14ac:dyDescent="0.25">
      <c r="A2009">
        <v>2017</v>
      </c>
      <c r="D2009">
        <v>259.58479599999998</v>
      </c>
      <c r="E2009" s="5">
        <v>2</v>
      </c>
      <c r="F2009">
        <v>245.73505299999999</v>
      </c>
      <c r="G2009" s="4">
        <v>3</v>
      </c>
      <c r="H2009">
        <v>245.07536199999998</v>
      </c>
      <c r="I2009" s="3">
        <v>4</v>
      </c>
      <c r="P2009">
        <v>3</v>
      </c>
      <c r="Q2009" t="str">
        <f t="shared" si="32"/>
        <v>234</v>
      </c>
    </row>
    <row r="2010" spans="1:17" x14ac:dyDescent="0.25">
      <c r="A2010">
        <v>2018</v>
      </c>
      <c r="D2010">
        <v>259.58608600000002</v>
      </c>
      <c r="E2010" s="5">
        <v>2</v>
      </c>
      <c r="F2010">
        <v>245.69958800000001</v>
      </c>
      <c r="G2010" s="4">
        <v>3</v>
      </c>
      <c r="H2010">
        <v>245.07299</v>
      </c>
      <c r="I2010" s="3">
        <v>4</v>
      </c>
      <c r="P2010">
        <v>3</v>
      </c>
      <c r="Q2010" t="str">
        <f t="shared" si="32"/>
        <v>234</v>
      </c>
    </row>
    <row r="2011" spans="1:17" x14ac:dyDescent="0.25">
      <c r="A2011">
        <v>2019</v>
      </c>
      <c r="D2011">
        <v>259.53886699999998</v>
      </c>
      <c r="E2011" s="5">
        <v>2</v>
      </c>
      <c r="F2011">
        <v>245.683044</v>
      </c>
      <c r="G2011" s="4">
        <v>3</v>
      </c>
      <c r="H2011">
        <v>245.096496</v>
      </c>
      <c r="I2011" s="3">
        <v>4</v>
      </c>
      <c r="P2011">
        <v>3</v>
      </c>
      <c r="Q2011" t="str">
        <f t="shared" si="32"/>
        <v>234</v>
      </c>
    </row>
    <row r="2012" spans="1:17" x14ac:dyDescent="0.25">
      <c r="A2012">
        <v>2020</v>
      </c>
      <c r="D2012">
        <v>259.56428099999999</v>
      </c>
      <c r="E2012" s="5">
        <v>2</v>
      </c>
      <c r="F2012">
        <v>245.63861</v>
      </c>
      <c r="G2012" s="4">
        <v>3</v>
      </c>
      <c r="H2012">
        <v>245.02443199999999</v>
      </c>
      <c r="I2012" s="3">
        <v>4</v>
      </c>
      <c r="P2012">
        <v>3</v>
      </c>
      <c r="Q2012" t="str">
        <f t="shared" si="32"/>
        <v>234</v>
      </c>
    </row>
    <row r="2013" spans="1:17" x14ac:dyDescent="0.25">
      <c r="A2013">
        <v>2021</v>
      </c>
      <c r="D2013">
        <v>259.55227200000002</v>
      </c>
      <c r="E2013" s="5">
        <v>2</v>
      </c>
      <c r="F2013">
        <v>245.65443399999998</v>
      </c>
      <c r="G2013" s="4">
        <v>3</v>
      </c>
      <c r="P2013">
        <v>2</v>
      </c>
      <c r="Q2013" t="str">
        <f t="shared" si="32"/>
        <v>23</v>
      </c>
    </row>
    <row r="2014" spans="1:17" x14ac:dyDescent="0.25">
      <c r="A2014">
        <v>2022</v>
      </c>
      <c r="D2014">
        <v>259.59247499999998</v>
      </c>
      <c r="E2014" s="5">
        <v>2</v>
      </c>
      <c r="F2014">
        <v>245.70757599999999</v>
      </c>
      <c r="G2014" s="4">
        <v>3</v>
      </c>
      <c r="P2014">
        <v>2</v>
      </c>
      <c r="Q2014" t="str">
        <f t="shared" si="32"/>
        <v>23</v>
      </c>
    </row>
    <row r="2015" spans="1:17" x14ac:dyDescent="0.25">
      <c r="A2015">
        <v>2023</v>
      </c>
      <c r="B2015">
        <v>263.27742699999999</v>
      </c>
      <c r="C2015" s="2">
        <v>1</v>
      </c>
      <c r="D2015">
        <v>259.58319799999998</v>
      </c>
      <c r="E2015" s="5">
        <v>2</v>
      </c>
      <c r="P2015">
        <v>2</v>
      </c>
      <c r="Q2015" t="str">
        <f t="shared" si="32"/>
        <v>12</v>
      </c>
    </row>
    <row r="2016" spans="1:17" x14ac:dyDescent="0.25">
      <c r="A2016">
        <v>2024</v>
      </c>
      <c r="B2016">
        <v>263.27742699999999</v>
      </c>
      <c r="C2016" s="2">
        <v>1</v>
      </c>
      <c r="D2016">
        <v>259.58268299999997</v>
      </c>
      <c r="E2016" s="5">
        <v>2</v>
      </c>
      <c r="P2016">
        <v>2</v>
      </c>
      <c r="Q2016" t="str">
        <f t="shared" si="32"/>
        <v>12</v>
      </c>
    </row>
    <row r="2017" spans="1:17" x14ac:dyDescent="0.25">
      <c r="A2017">
        <v>2025</v>
      </c>
      <c r="B2017">
        <v>263.30257699999999</v>
      </c>
      <c r="C2017" s="2">
        <v>1</v>
      </c>
      <c r="D2017">
        <v>259.54402099999999</v>
      </c>
      <c r="E2017" s="5">
        <v>2</v>
      </c>
      <c r="P2017">
        <v>2</v>
      </c>
      <c r="Q2017" t="str">
        <f t="shared" si="32"/>
        <v>12</v>
      </c>
    </row>
    <row r="2018" spans="1:17" x14ac:dyDescent="0.25">
      <c r="A2018">
        <v>2026</v>
      </c>
      <c r="B2018">
        <v>263.29046599999998</v>
      </c>
      <c r="C2018" s="2">
        <v>1</v>
      </c>
      <c r="D2018">
        <v>259.509074</v>
      </c>
      <c r="E2018" s="5">
        <v>2</v>
      </c>
      <c r="P2018">
        <v>2</v>
      </c>
      <c r="Q2018" t="str">
        <f t="shared" si="32"/>
        <v>12</v>
      </c>
    </row>
    <row r="2019" spans="1:17" x14ac:dyDescent="0.25">
      <c r="A2019">
        <v>2027</v>
      </c>
      <c r="B2019">
        <v>263.27036199999998</v>
      </c>
      <c r="C2019" s="2">
        <v>1</v>
      </c>
      <c r="D2019">
        <v>259.55639200000002</v>
      </c>
      <c r="E2019" s="5">
        <v>2</v>
      </c>
      <c r="P2019">
        <v>2</v>
      </c>
      <c r="Q2019" t="str">
        <f t="shared" si="32"/>
        <v>12</v>
      </c>
    </row>
    <row r="2020" spans="1:17" x14ac:dyDescent="0.25">
      <c r="A2020">
        <v>2028</v>
      </c>
      <c r="B2020">
        <v>263.28500300000002</v>
      </c>
      <c r="C2020" s="2">
        <v>1</v>
      </c>
      <c r="D2020">
        <v>259.54726699999998</v>
      </c>
      <c r="E2020" s="5">
        <v>2</v>
      </c>
      <c r="P2020">
        <v>2</v>
      </c>
      <c r="Q2020" t="str">
        <f t="shared" si="32"/>
        <v>12</v>
      </c>
    </row>
    <row r="2021" spans="1:17" x14ac:dyDescent="0.25">
      <c r="A2021">
        <v>2029</v>
      </c>
      <c r="B2021">
        <v>263.27417700000001</v>
      </c>
      <c r="C2021" s="2">
        <v>1</v>
      </c>
      <c r="D2021">
        <v>259.53634199999999</v>
      </c>
      <c r="E2021" s="5">
        <v>2</v>
      </c>
      <c r="P2021">
        <v>2</v>
      </c>
      <c r="Q2021" t="str">
        <f t="shared" si="32"/>
        <v>12</v>
      </c>
    </row>
    <row r="2022" spans="1:17" x14ac:dyDescent="0.25">
      <c r="A2022">
        <v>2030</v>
      </c>
      <c r="B2022">
        <v>263.28062</v>
      </c>
      <c r="C2022" s="2">
        <v>1</v>
      </c>
      <c r="D2022">
        <v>259.531341</v>
      </c>
      <c r="E2022" s="5">
        <v>2</v>
      </c>
      <c r="P2022">
        <v>2</v>
      </c>
      <c r="Q2022" t="str">
        <f t="shared" si="32"/>
        <v>12</v>
      </c>
    </row>
    <row r="2023" spans="1:17" x14ac:dyDescent="0.25">
      <c r="A2023">
        <v>2031</v>
      </c>
      <c r="B2023">
        <v>263.279178</v>
      </c>
      <c r="C2023" s="2">
        <v>1</v>
      </c>
      <c r="D2023">
        <v>259.51195799999999</v>
      </c>
      <c r="E2023" s="5">
        <v>2</v>
      </c>
      <c r="H2023">
        <v>258.82062100000002</v>
      </c>
      <c r="I2023" s="3">
        <v>4</v>
      </c>
      <c r="P2023">
        <v>3</v>
      </c>
      <c r="Q2023" t="str">
        <f t="shared" si="32"/>
        <v>124</v>
      </c>
    </row>
    <row r="2024" spans="1:17" x14ac:dyDescent="0.25">
      <c r="A2024">
        <v>2032</v>
      </c>
      <c r="B2024">
        <v>263.28185999999999</v>
      </c>
      <c r="C2024" s="2">
        <v>1</v>
      </c>
      <c r="D2024">
        <v>259.51195799999999</v>
      </c>
      <c r="E2024" s="5">
        <v>2</v>
      </c>
      <c r="H2024">
        <v>258.82062100000002</v>
      </c>
      <c r="I2024" s="3">
        <v>4</v>
      </c>
      <c r="P2024">
        <v>3</v>
      </c>
      <c r="Q2024" t="str">
        <f t="shared" si="32"/>
        <v>124</v>
      </c>
    </row>
    <row r="2025" spans="1:17" x14ac:dyDescent="0.25">
      <c r="A2025">
        <v>2033</v>
      </c>
      <c r="B2025">
        <v>263.25453900000002</v>
      </c>
      <c r="C2025" s="2">
        <v>1</v>
      </c>
      <c r="F2025">
        <v>259.03964200000001</v>
      </c>
      <c r="G2025" s="4">
        <v>3</v>
      </c>
      <c r="H2025">
        <v>258.82062100000002</v>
      </c>
      <c r="I2025" s="3">
        <v>4</v>
      </c>
      <c r="P2025">
        <v>3</v>
      </c>
      <c r="Q2025" t="str">
        <f t="shared" si="32"/>
        <v>134</v>
      </c>
    </row>
    <row r="2026" spans="1:17" x14ac:dyDescent="0.25">
      <c r="A2026">
        <v>2034</v>
      </c>
      <c r="B2026">
        <v>263.27742699999999</v>
      </c>
      <c r="C2026" s="2">
        <v>1</v>
      </c>
      <c r="F2026">
        <v>259.03964200000001</v>
      </c>
      <c r="G2026" s="4">
        <v>3</v>
      </c>
      <c r="H2026">
        <v>258.82062100000002</v>
      </c>
      <c r="I2026" s="3">
        <v>4</v>
      </c>
      <c r="J2026">
        <v>235.93366</v>
      </c>
      <c r="K2026" t="s">
        <v>22</v>
      </c>
      <c r="Q2026" t="str">
        <f t="shared" si="32"/>
        <v>134</v>
      </c>
    </row>
    <row r="2027" spans="1:17" x14ac:dyDescent="0.25">
      <c r="A2027">
        <v>2035</v>
      </c>
      <c r="Q2027" t="str">
        <f t="shared" si="32"/>
        <v/>
      </c>
    </row>
    <row r="2028" spans="1:17" x14ac:dyDescent="0.25">
      <c r="A2028">
        <v>2036</v>
      </c>
      <c r="J2028">
        <v>235.93366</v>
      </c>
      <c r="K2028" t="s">
        <v>22</v>
      </c>
      <c r="Q2028" t="str">
        <f t="shared" si="32"/>
        <v/>
      </c>
    </row>
    <row r="2029" spans="1:17" x14ac:dyDescent="0.25">
      <c r="A2029">
        <v>2037</v>
      </c>
      <c r="F2029">
        <v>263.56561999999997</v>
      </c>
      <c r="G2029" s="4">
        <v>3</v>
      </c>
      <c r="P2029">
        <v>1</v>
      </c>
      <c r="Q2029" t="str">
        <f t="shared" si="32"/>
        <v>3</v>
      </c>
    </row>
    <row r="2030" spans="1:17" x14ac:dyDescent="0.25">
      <c r="A2030">
        <v>2038</v>
      </c>
      <c r="D2030">
        <v>251.97670299999999</v>
      </c>
      <c r="E2030" s="5">
        <v>2</v>
      </c>
      <c r="F2030">
        <v>263.56561999999997</v>
      </c>
      <c r="G2030" s="4">
        <v>3</v>
      </c>
      <c r="P2030">
        <v>2</v>
      </c>
      <c r="Q2030" t="str">
        <f t="shared" si="32"/>
        <v>23</v>
      </c>
    </row>
    <row r="2031" spans="1:17" x14ac:dyDescent="0.25">
      <c r="A2031">
        <v>2039</v>
      </c>
      <c r="D2031">
        <v>251.97546699999998</v>
      </c>
      <c r="E2031" s="5">
        <v>2</v>
      </c>
      <c r="F2031">
        <v>263.56561999999997</v>
      </c>
      <c r="G2031" s="4">
        <v>3</v>
      </c>
      <c r="P2031">
        <v>2</v>
      </c>
      <c r="Q2031" t="str">
        <f t="shared" si="32"/>
        <v>23</v>
      </c>
    </row>
    <row r="2032" spans="1:17" x14ac:dyDescent="0.25">
      <c r="A2032">
        <v>2040</v>
      </c>
      <c r="D2032">
        <v>251.97546699999998</v>
      </c>
      <c r="E2032" s="5">
        <v>2</v>
      </c>
      <c r="F2032">
        <v>263.56561999999997</v>
      </c>
      <c r="G2032" s="4">
        <v>3</v>
      </c>
      <c r="P2032">
        <v>2</v>
      </c>
      <c r="Q2032" t="str">
        <f t="shared" si="32"/>
        <v>23</v>
      </c>
    </row>
    <row r="2033" spans="1:17" x14ac:dyDescent="0.25">
      <c r="A2033">
        <v>2041</v>
      </c>
      <c r="D2033">
        <v>251.97546699999998</v>
      </c>
      <c r="E2033" s="5">
        <v>2</v>
      </c>
      <c r="F2033">
        <v>263.56561999999997</v>
      </c>
      <c r="G2033" s="4">
        <v>3</v>
      </c>
      <c r="P2033">
        <v>2</v>
      </c>
      <c r="Q2033" t="str">
        <f t="shared" si="32"/>
        <v>23</v>
      </c>
    </row>
    <row r="2034" spans="1:17" x14ac:dyDescent="0.25">
      <c r="A2034">
        <v>2042</v>
      </c>
      <c r="D2034">
        <v>251.925567</v>
      </c>
      <c r="E2034" s="5">
        <v>2</v>
      </c>
      <c r="F2034">
        <v>263.56561999999997</v>
      </c>
      <c r="G2034" s="4">
        <v>3</v>
      </c>
      <c r="P2034">
        <v>2</v>
      </c>
      <c r="Q2034" t="str">
        <f t="shared" si="32"/>
        <v>23</v>
      </c>
    </row>
    <row r="2035" spans="1:17" x14ac:dyDescent="0.25">
      <c r="A2035">
        <v>2043</v>
      </c>
      <c r="D2035">
        <v>251.95701099999999</v>
      </c>
      <c r="E2035" s="5">
        <v>2</v>
      </c>
      <c r="F2035">
        <v>263.56561999999997</v>
      </c>
      <c r="G2035" s="4">
        <v>3</v>
      </c>
      <c r="P2035">
        <v>2</v>
      </c>
      <c r="Q2035" t="str">
        <f t="shared" si="32"/>
        <v>23</v>
      </c>
    </row>
    <row r="2036" spans="1:17" x14ac:dyDescent="0.25">
      <c r="A2036">
        <v>2044</v>
      </c>
      <c r="D2036">
        <v>251.98299299999999</v>
      </c>
      <c r="E2036" s="5">
        <v>2</v>
      </c>
      <c r="F2036">
        <v>263.56561999999997</v>
      </c>
      <c r="G2036" s="4">
        <v>3</v>
      </c>
      <c r="P2036">
        <v>2</v>
      </c>
      <c r="Q2036" t="str">
        <f t="shared" si="32"/>
        <v>23</v>
      </c>
    </row>
    <row r="2037" spans="1:17" x14ac:dyDescent="0.25">
      <c r="A2037">
        <v>2045</v>
      </c>
      <c r="D2037">
        <v>251.95721700000001</v>
      </c>
      <c r="E2037" s="5">
        <v>2</v>
      </c>
      <c r="F2037">
        <v>263.56561999999997</v>
      </c>
      <c r="G2037" s="4">
        <v>3</v>
      </c>
      <c r="P2037">
        <v>2</v>
      </c>
      <c r="Q2037" t="str">
        <f t="shared" si="32"/>
        <v>23</v>
      </c>
    </row>
    <row r="2038" spans="1:17" x14ac:dyDescent="0.25">
      <c r="A2038">
        <v>2046</v>
      </c>
      <c r="D2038">
        <v>251.933044</v>
      </c>
      <c r="E2038" s="5">
        <v>2</v>
      </c>
      <c r="F2038">
        <v>263.56561999999997</v>
      </c>
      <c r="G2038" s="4">
        <v>3</v>
      </c>
      <c r="P2038">
        <v>2</v>
      </c>
      <c r="Q2038" t="str">
        <f t="shared" si="32"/>
        <v>23</v>
      </c>
    </row>
    <row r="2039" spans="1:17" x14ac:dyDescent="0.25">
      <c r="A2039">
        <v>2047</v>
      </c>
      <c r="D2039">
        <v>251.931804</v>
      </c>
      <c r="E2039" s="5">
        <v>2</v>
      </c>
      <c r="F2039">
        <v>263.56561999999997</v>
      </c>
      <c r="G2039" s="4">
        <v>3</v>
      </c>
      <c r="P2039">
        <v>2</v>
      </c>
      <c r="Q2039" t="str">
        <f t="shared" si="32"/>
        <v>23</v>
      </c>
    </row>
    <row r="2040" spans="1:17" x14ac:dyDescent="0.25">
      <c r="A2040">
        <v>2048</v>
      </c>
      <c r="D2040">
        <v>251.86556899999999</v>
      </c>
      <c r="E2040" s="5">
        <v>2</v>
      </c>
      <c r="F2040">
        <v>263.56561999999997</v>
      </c>
      <c r="G2040" s="4">
        <v>3</v>
      </c>
      <c r="P2040">
        <v>2</v>
      </c>
      <c r="Q2040" t="str">
        <f t="shared" si="32"/>
        <v>23</v>
      </c>
    </row>
    <row r="2041" spans="1:17" x14ac:dyDescent="0.25">
      <c r="A2041">
        <v>2049</v>
      </c>
      <c r="D2041">
        <v>251.91304299999999</v>
      </c>
      <c r="E2041" s="5">
        <v>2</v>
      </c>
      <c r="F2041">
        <v>263.56561999999997</v>
      </c>
      <c r="G2041" s="4">
        <v>3</v>
      </c>
      <c r="P2041">
        <v>2</v>
      </c>
      <c r="Q2041" t="str">
        <f t="shared" si="32"/>
        <v>23</v>
      </c>
    </row>
    <row r="2042" spans="1:17" x14ac:dyDescent="0.25">
      <c r="A2042">
        <v>2050</v>
      </c>
      <c r="D2042">
        <v>251.97670299999999</v>
      </c>
      <c r="E2042" s="5">
        <v>2</v>
      </c>
      <c r="F2042">
        <v>263.56561999999997</v>
      </c>
      <c r="G2042" s="4">
        <v>3</v>
      </c>
      <c r="P2042">
        <v>2</v>
      </c>
      <c r="Q2042" t="str">
        <f t="shared" si="32"/>
        <v>23</v>
      </c>
    </row>
    <row r="2043" spans="1:17" x14ac:dyDescent="0.25">
      <c r="A2043">
        <v>2051</v>
      </c>
      <c r="P2043">
        <v>0</v>
      </c>
      <c r="Q2043" t="str">
        <f t="shared" si="32"/>
        <v/>
      </c>
    </row>
    <row r="2044" spans="1:17" x14ac:dyDescent="0.25">
      <c r="A2044">
        <v>2052</v>
      </c>
      <c r="P2044">
        <v>0</v>
      </c>
      <c r="Q2044" t="str">
        <f t="shared" si="32"/>
        <v/>
      </c>
    </row>
    <row r="2045" spans="1:17" x14ac:dyDescent="0.25">
      <c r="A2045">
        <v>2053</v>
      </c>
      <c r="P2045">
        <v>0</v>
      </c>
      <c r="Q2045" t="str">
        <f t="shared" si="32"/>
        <v/>
      </c>
    </row>
    <row r="2046" spans="1:17" x14ac:dyDescent="0.25">
      <c r="A2046">
        <v>2054</v>
      </c>
      <c r="B2046">
        <v>239.666135</v>
      </c>
      <c r="C2046" s="2">
        <v>1</v>
      </c>
      <c r="H2046">
        <v>251.478092</v>
      </c>
      <c r="I2046" s="3">
        <v>4</v>
      </c>
      <c r="P2046">
        <v>2</v>
      </c>
      <c r="Q2046" t="str">
        <f t="shared" si="32"/>
        <v>14</v>
      </c>
    </row>
    <row r="2047" spans="1:17" x14ac:dyDescent="0.25">
      <c r="A2047">
        <v>2055</v>
      </c>
      <c r="B2047">
        <v>239.60768300000001</v>
      </c>
      <c r="C2047" s="2">
        <v>1</v>
      </c>
      <c r="H2047">
        <v>251.515209</v>
      </c>
      <c r="I2047" s="3">
        <v>4</v>
      </c>
      <c r="P2047">
        <v>2</v>
      </c>
      <c r="Q2047" t="str">
        <f t="shared" si="32"/>
        <v>14</v>
      </c>
    </row>
    <row r="2048" spans="1:17" x14ac:dyDescent="0.25">
      <c r="A2048">
        <v>2056</v>
      </c>
      <c r="B2048">
        <v>239.610929</v>
      </c>
      <c r="C2048" s="2">
        <v>1</v>
      </c>
      <c r="H2048">
        <v>251.41618700000001</v>
      </c>
      <c r="I2048" s="3">
        <v>4</v>
      </c>
      <c r="P2048">
        <v>2</v>
      </c>
      <c r="Q2048" t="str">
        <f t="shared" si="32"/>
        <v>14</v>
      </c>
    </row>
    <row r="2049" spans="1:17" x14ac:dyDescent="0.25">
      <c r="A2049">
        <v>2057</v>
      </c>
      <c r="B2049">
        <v>239.65762999999998</v>
      </c>
      <c r="C2049" s="2">
        <v>1</v>
      </c>
      <c r="H2049">
        <v>251.446033</v>
      </c>
      <c r="I2049" s="3">
        <v>4</v>
      </c>
      <c r="P2049">
        <v>2</v>
      </c>
      <c r="Q2049" t="str">
        <f t="shared" si="32"/>
        <v>14</v>
      </c>
    </row>
    <row r="2050" spans="1:17" x14ac:dyDescent="0.25">
      <c r="A2050">
        <v>2058</v>
      </c>
      <c r="B2050">
        <v>239.65190799999999</v>
      </c>
      <c r="C2050" s="2">
        <v>1</v>
      </c>
      <c r="H2050">
        <v>251.458865</v>
      </c>
      <c r="I2050" s="3">
        <v>4</v>
      </c>
      <c r="P2050">
        <v>2</v>
      </c>
      <c r="Q2050" t="str">
        <f t="shared" ref="Q2050:Q2113" si="33">CONCATENATE(C2050,E2050,G2050,I2050)</f>
        <v>14</v>
      </c>
    </row>
    <row r="2051" spans="1:17" x14ac:dyDescent="0.25">
      <c r="A2051">
        <v>2059</v>
      </c>
      <c r="B2051">
        <v>239.646085</v>
      </c>
      <c r="C2051" s="2">
        <v>1</v>
      </c>
      <c r="H2051">
        <v>251.48541599999999</v>
      </c>
      <c r="I2051" s="3">
        <v>4</v>
      </c>
      <c r="P2051">
        <v>2</v>
      </c>
      <c r="Q2051" t="str">
        <f t="shared" si="33"/>
        <v>14</v>
      </c>
    </row>
    <row r="2052" spans="1:17" x14ac:dyDescent="0.25">
      <c r="A2052">
        <v>2060</v>
      </c>
      <c r="B2052">
        <v>239.62247600000001</v>
      </c>
      <c r="C2052" s="2">
        <v>1</v>
      </c>
      <c r="H2052">
        <v>251.45721700000001</v>
      </c>
      <c r="I2052" s="3">
        <v>4</v>
      </c>
      <c r="P2052">
        <v>2</v>
      </c>
      <c r="Q2052" t="str">
        <f t="shared" si="33"/>
        <v>14</v>
      </c>
    </row>
    <row r="2053" spans="1:17" x14ac:dyDescent="0.25">
      <c r="A2053">
        <v>2061</v>
      </c>
      <c r="B2053">
        <v>239.58567199999999</v>
      </c>
      <c r="C2053" s="2">
        <v>1</v>
      </c>
      <c r="H2053">
        <v>251.441238</v>
      </c>
      <c r="I2053" s="3">
        <v>4</v>
      </c>
      <c r="P2053">
        <v>2</v>
      </c>
      <c r="Q2053" t="str">
        <f t="shared" si="33"/>
        <v>14</v>
      </c>
    </row>
    <row r="2054" spans="1:17" x14ac:dyDescent="0.25">
      <c r="A2054">
        <v>2062</v>
      </c>
      <c r="B2054">
        <v>239.60561899999999</v>
      </c>
      <c r="C2054" s="2">
        <v>1</v>
      </c>
      <c r="H2054">
        <v>251.478092</v>
      </c>
      <c r="I2054" s="3">
        <v>4</v>
      </c>
      <c r="P2054">
        <v>2</v>
      </c>
      <c r="Q2054" t="str">
        <f t="shared" si="33"/>
        <v>14</v>
      </c>
    </row>
    <row r="2055" spans="1:17" x14ac:dyDescent="0.25">
      <c r="A2055">
        <v>2063</v>
      </c>
      <c r="B2055">
        <v>239.56654700000001</v>
      </c>
      <c r="C2055" s="2">
        <v>1</v>
      </c>
      <c r="H2055">
        <v>251.478092</v>
      </c>
      <c r="I2055" s="3">
        <v>4</v>
      </c>
      <c r="P2055">
        <v>2</v>
      </c>
      <c r="Q2055" t="str">
        <f t="shared" si="33"/>
        <v>14</v>
      </c>
    </row>
    <row r="2056" spans="1:17" x14ac:dyDescent="0.25">
      <c r="A2056">
        <v>2064</v>
      </c>
      <c r="B2056">
        <v>239.666135</v>
      </c>
      <c r="C2056" s="2">
        <v>1</v>
      </c>
      <c r="H2056">
        <v>251.478092</v>
      </c>
      <c r="I2056" s="3">
        <v>4</v>
      </c>
      <c r="P2056">
        <v>2</v>
      </c>
      <c r="Q2056" t="str">
        <f t="shared" si="33"/>
        <v>14</v>
      </c>
    </row>
    <row r="2057" spans="1:17" x14ac:dyDescent="0.25">
      <c r="A2057">
        <v>2065</v>
      </c>
      <c r="B2057">
        <v>239.666135</v>
      </c>
      <c r="C2057" s="2">
        <v>1</v>
      </c>
      <c r="H2057">
        <v>251.478092</v>
      </c>
      <c r="I2057" s="3">
        <v>4</v>
      </c>
      <c r="P2057">
        <v>2</v>
      </c>
      <c r="Q2057" t="str">
        <f t="shared" si="33"/>
        <v>14</v>
      </c>
    </row>
    <row r="2058" spans="1:17" x14ac:dyDescent="0.25">
      <c r="A2058">
        <v>2066</v>
      </c>
      <c r="P2058">
        <v>0</v>
      </c>
      <c r="Q2058" t="str">
        <f t="shared" si="33"/>
        <v/>
      </c>
    </row>
    <row r="2059" spans="1:17" x14ac:dyDescent="0.25">
      <c r="A2059">
        <v>2067</v>
      </c>
      <c r="P2059">
        <v>0</v>
      </c>
      <c r="Q2059" t="str">
        <f t="shared" si="33"/>
        <v/>
      </c>
    </row>
    <row r="2060" spans="1:17" x14ac:dyDescent="0.25">
      <c r="A2060">
        <v>2068</v>
      </c>
      <c r="F2060">
        <v>239.176547</v>
      </c>
      <c r="G2060" s="4">
        <v>3</v>
      </c>
      <c r="P2060">
        <v>1</v>
      </c>
      <c r="Q2060" t="str">
        <f t="shared" si="33"/>
        <v>3</v>
      </c>
    </row>
    <row r="2061" spans="1:17" x14ac:dyDescent="0.25">
      <c r="A2061">
        <v>2069</v>
      </c>
      <c r="D2061">
        <v>227.61561900000001</v>
      </c>
      <c r="E2061" s="5">
        <v>2</v>
      </c>
      <c r="F2061">
        <v>239.054742</v>
      </c>
      <c r="G2061" s="4">
        <v>3</v>
      </c>
      <c r="P2061">
        <v>2</v>
      </c>
      <c r="Q2061" t="str">
        <f t="shared" si="33"/>
        <v>23</v>
      </c>
    </row>
    <row r="2062" spans="1:17" x14ac:dyDescent="0.25">
      <c r="A2062">
        <v>2070</v>
      </c>
      <c r="D2062">
        <v>227.539794</v>
      </c>
      <c r="E2062" s="5">
        <v>2</v>
      </c>
      <c r="F2062">
        <v>239.07299</v>
      </c>
      <c r="G2062" s="4">
        <v>3</v>
      </c>
      <c r="P2062">
        <v>2</v>
      </c>
      <c r="Q2062" t="str">
        <f t="shared" si="33"/>
        <v>23</v>
      </c>
    </row>
    <row r="2063" spans="1:17" x14ac:dyDescent="0.25">
      <c r="A2063">
        <v>2071</v>
      </c>
      <c r="D2063">
        <v>227.52391900000001</v>
      </c>
      <c r="E2063" s="5">
        <v>2</v>
      </c>
      <c r="F2063">
        <v>239.18386599999999</v>
      </c>
      <c r="G2063" s="4">
        <v>3</v>
      </c>
      <c r="P2063">
        <v>2</v>
      </c>
      <c r="Q2063" t="str">
        <f t="shared" si="33"/>
        <v>23</v>
      </c>
    </row>
    <row r="2064" spans="1:17" x14ac:dyDescent="0.25">
      <c r="A2064">
        <v>2072</v>
      </c>
      <c r="D2064">
        <v>227.57613499999999</v>
      </c>
      <c r="E2064" s="5">
        <v>2</v>
      </c>
      <c r="F2064">
        <v>239.130155</v>
      </c>
      <c r="G2064" s="4">
        <v>3</v>
      </c>
      <c r="P2064">
        <v>2</v>
      </c>
      <c r="Q2064" t="str">
        <f t="shared" si="33"/>
        <v>23</v>
      </c>
    </row>
    <row r="2065" spans="1:17" x14ac:dyDescent="0.25">
      <c r="A2065">
        <v>2073</v>
      </c>
      <c r="D2065">
        <v>227.510412</v>
      </c>
      <c r="E2065" s="5">
        <v>2</v>
      </c>
      <c r="F2065">
        <v>239.08928</v>
      </c>
      <c r="G2065" s="4">
        <v>3</v>
      </c>
      <c r="P2065">
        <v>2</v>
      </c>
      <c r="Q2065" t="str">
        <f t="shared" si="33"/>
        <v>23</v>
      </c>
    </row>
    <row r="2066" spans="1:17" x14ac:dyDescent="0.25">
      <c r="A2066">
        <v>2074</v>
      </c>
      <c r="D2066">
        <v>227.56252599999999</v>
      </c>
      <c r="E2066" s="5">
        <v>2</v>
      </c>
      <c r="F2066">
        <v>239.07979499999999</v>
      </c>
      <c r="G2066" s="4">
        <v>3</v>
      </c>
      <c r="P2066">
        <v>2</v>
      </c>
      <c r="Q2066" t="str">
        <f t="shared" si="33"/>
        <v>23</v>
      </c>
    </row>
    <row r="2067" spans="1:17" x14ac:dyDescent="0.25">
      <c r="A2067">
        <v>2075</v>
      </c>
      <c r="D2067">
        <v>227.57840300000001</v>
      </c>
      <c r="E2067" s="5">
        <v>2</v>
      </c>
      <c r="F2067">
        <v>239.08077399999999</v>
      </c>
      <c r="G2067" s="4">
        <v>3</v>
      </c>
      <c r="P2067">
        <v>2</v>
      </c>
      <c r="Q2067" t="str">
        <f t="shared" si="33"/>
        <v>23</v>
      </c>
    </row>
    <row r="2068" spans="1:17" x14ac:dyDescent="0.25">
      <c r="A2068">
        <v>2076</v>
      </c>
      <c r="D2068">
        <v>227.538659</v>
      </c>
      <c r="E2068" s="5">
        <v>2</v>
      </c>
      <c r="F2068">
        <v>239.04660000000001</v>
      </c>
      <c r="G2068" s="4">
        <v>3</v>
      </c>
      <c r="P2068">
        <v>2</v>
      </c>
      <c r="Q2068" t="str">
        <f t="shared" si="33"/>
        <v>23</v>
      </c>
    </row>
    <row r="2069" spans="1:17" x14ac:dyDescent="0.25">
      <c r="A2069">
        <v>2077</v>
      </c>
      <c r="D2069">
        <v>227.51680500000001</v>
      </c>
      <c r="E2069" s="5">
        <v>2</v>
      </c>
      <c r="F2069">
        <v>239.176547</v>
      </c>
      <c r="G2069" s="4">
        <v>3</v>
      </c>
      <c r="P2069">
        <v>2</v>
      </c>
      <c r="Q2069" t="str">
        <f t="shared" si="33"/>
        <v>23</v>
      </c>
    </row>
    <row r="2070" spans="1:17" x14ac:dyDescent="0.25">
      <c r="A2070">
        <v>2078</v>
      </c>
      <c r="D2070">
        <v>227.61561900000001</v>
      </c>
      <c r="E2070" s="5">
        <v>2</v>
      </c>
      <c r="P2070">
        <v>1</v>
      </c>
      <c r="Q2070" t="str">
        <f t="shared" si="33"/>
        <v>2</v>
      </c>
    </row>
    <row r="2071" spans="1:17" x14ac:dyDescent="0.25">
      <c r="A2071">
        <v>2079</v>
      </c>
      <c r="P2071">
        <v>0</v>
      </c>
      <c r="Q2071" t="str">
        <f t="shared" si="33"/>
        <v/>
      </c>
    </row>
    <row r="2072" spans="1:17" x14ac:dyDescent="0.25">
      <c r="A2072">
        <v>2080</v>
      </c>
      <c r="P2072">
        <v>0</v>
      </c>
      <c r="Q2072" t="str">
        <f t="shared" si="33"/>
        <v/>
      </c>
    </row>
    <row r="2073" spans="1:17" x14ac:dyDescent="0.25">
      <c r="A2073">
        <v>2081</v>
      </c>
      <c r="P2073">
        <v>0</v>
      </c>
      <c r="Q2073" t="str">
        <f t="shared" si="33"/>
        <v/>
      </c>
    </row>
    <row r="2074" spans="1:17" x14ac:dyDescent="0.25">
      <c r="A2074">
        <v>2082</v>
      </c>
      <c r="P2074">
        <v>0</v>
      </c>
      <c r="Q2074" t="str">
        <f t="shared" si="33"/>
        <v/>
      </c>
    </row>
    <row r="2075" spans="1:17" x14ac:dyDescent="0.25">
      <c r="A2075">
        <v>2083</v>
      </c>
      <c r="B2075">
        <v>216.702474</v>
      </c>
      <c r="C2075" s="2">
        <v>1</v>
      </c>
      <c r="P2075">
        <v>1</v>
      </c>
      <c r="Q2075" t="str">
        <f t="shared" si="33"/>
        <v>1</v>
      </c>
    </row>
    <row r="2076" spans="1:17" x14ac:dyDescent="0.25">
      <c r="A2076">
        <v>2084</v>
      </c>
      <c r="B2076">
        <v>216.71309299999999</v>
      </c>
      <c r="C2076" s="2">
        <v>1</v>
      </c>
      <c r="H2076">
        <v>223.77025800000001</v>
      </c>
      <c r="I2076" s="3">
        <v>4</v>
      </c>
      <c r="P2076">
        <v>2</v>
      </c>
      <c r="Q2076" t="str">
        <f t="shared" si="33"/>
        <v>14</v>
      </c>
    </row>
    <row r="2077" spans="1:17" x14ac:dyDescent="0.25">
      <c r="A2077">
        <v>2085</v>
      </c>
      <c r="B2077">
        <v>216.725413</v>
      </c>
      <c r="C2077" s="2">
        <v>1</v>
      </c>
      <c r="H2077">
        <v>223.80309299999999</v>
      </c>
      <c r="I2077" s="3">
        <v>4</v>
      </c>
      <c r="P2077">
        <v>2</v>
      </c>
      <c r="Q2077" t="str">
        <f t="shared" si="33"/>
        <v>14</v>
      </c>
    </row>
    <row r="2078" spans="1:17" x14ac:dyDescent="0.25">
      <c r="A2078">
        <v>2086</v>
      </c>
      <c r="B2078">
        <v>216.723454</v>
      </c>
      <c r="C2078" s="2">
        <v>1</v>
      </c>
      <c r="H2078">
        <v>223.75422800000001</v>
      </c>
      <c r="I2078" s="3">
        <v>4</v>
      </c>
      <c r="P2078">
        <v>2</v>
      </c>
      <c r="Q2078" t="str">
        <f t="shared" si="33"/>
        <v>14</v>
      </c>
    </row>
    <row r="2079" spans="1:17" x14ac:dyDescent="0.25">
      <c r="A2079">
        <v>2087</v>
      </c>
      <c r="B2079">
        <v>216.70402100000001</v>
      </c>
      <c r="C2079" s="2">
        <v>1</v>
      </c>
      <c r="H2079">
        <v>223.69113400000001</v>
      </c>
      <c r="I2079" s="3">
        <v>4</v>
      </c>
      <c r="P2079">
        <v>2</v>
      </c>
      <c r="Q2079" t="str">
        <f t="shared" si="33"/>
        <v>14</v>
      </c>
    </row>
    <row r="2080" spans="1:17" x14ac:dyDescent="0.25">
      <c r="A2080">
        <v>2088</v>
      </c>
      <c r="B2080">
        <v>216.57376299999999</v>
      </c>
      <c r="C2080" s="2">
        <v>1</v>
      </c>
      <c r="H2080">
        <v>223.70907199999999</v>
      </c>
      <c r="I2080" s="3">
        <v>4</v>
      </c>
      <c r="P2080">
        <v>2</v>
      </c>
      <c r="Q2080" t="str">
        <f t="shared" si="33"/>
        <v>14</v>
      </c>
    </row>
    <row r="2081" spans="1:17" x14ac:dyDescent="0.25">
      <c r="A2081">
        <v>2089</v>
      </c>
      <c r="B2081">
        <v>216.702474</v>
      </c>
      <c r="C2081" s="2">
        <v>1</v>
      </c>
      <c r="H2081">
        <v>223.70257699999999</v>
      </c>
      <c r="I2081" s="3">
        <v>4</v>
      </c>
      <c r="P2081">
        <v>2</v>
      </c>
      <c r="Q2081" t="str">
        <f t="shared" si="33"/>
        <v>14</v>
      </c>
    </row>
    <row r="2082" spans="1:17" x14ac:dyDescent="0.25">
      <c r="A2082">
        <v>2090</v>
      </c>
      <c r="B2082">
        <v>216.702474</v>
      </c>
      <c r="C2082" s="2">
        <v>1</v>
      </c>
      <c r="H2082">
        <v>223.783815</v>
      </c>
      <c r="I2082" s="3">
        <v>4</v>
      </c>
      <c r="P2082">
        <v>2</v>
      </c>
      <c r="Q2082" t="str">
        <f t="shared" si="33"/>
        <v>14</v>
      </c>
    </row>
    <row r="2083" spans="1:17" x14ac:dyDescent="0.25">
      <c r="A2083">
        <v>2091</v>
      </c>
      <c r="F2083">
        <v>217.60819699999999</v>
      </c>
      <c r="G2083" s="4">
        <v>3</v>
      </c>
      <c r="H2083">
        <v>223.75948499999998</v>
      </c>
      <c r="I2083" s="3">
        <v>4</v>
      </c>
      <c r="P2083">
        <v>2</v>
      </c>
      <c r="Q2083" t="str">
        <f t="shared" si="33"/>
        <v>34</v>
      </c>
    </row>
    <row r="2084" spans="1:17" x14ac:dyDescent="0.25">
      <c r="A2084">
        <v>2092</v>
      </c>
      <c r="F2084">
        <v>217.63979399999999</v>
      </c>
      <c r="G2084" s="4">
        <v>3</v>
      </c>
      <c r="H2084">
        <v>223.77025800000001</v>
      </c>
      <c r="I2084" s="3">
        <v>4</v>
      </c>
      <c r="P2084">
        <v>2</v>
      </c>
      <c r="Q2084" t="str">
        <f t="shared" si="33"/>
        <v>34</v>
      </c>
    </row>
    <row r="2085" spans="1:17" x14ac:dyDescent="0.25">
      <c r="A2085">
        <v>2093</v>
      </c>
      <c r="F2085">
        <v>217.619021</v>
      </c>
      <c r="G2085" s="4">
        <v>3</v>
      </c>
      <c r="H2085">
        <v>223.77025800000001</v>
      </c>
      <c r="I2085" s="3">
        <v>4</v>
      </c>
      <c r="P2085">
        <v>2</v>
      </c>
      <c r="Q2085" t="str">
        <f t="shared" si="33"/>
        <v>34</v>
      </c>
    </row>
    <row r="2086" spans="1:17" x14ac:dyDescent="0.25">
      <c r="A2086">
        <v>2094</v>
      </c>
      <c r="F2086">
        <v>217.57020599999998</v>
      </c>
      <c r="G2086" s="4">
        <v>3</v>
      </c>
      <c r="P2086">
        <v>1</v>
      </c>
      <c r="Q2086" t="str">
        <f t="shared" si="33"/>
        <v>3</v>
      </c>
    </row>
    <row r="2087" spans="1:17" x14ac:dyDescent="0.25">
      <c r="A2087">
        <v>2095</v>
      </c>
      <c r="F2087">
        <v>217.572835</v>
      </c>
      <c r="G2087" s="4">
        <v>3</v>
      </c>
      <c r="P2087">
        <v>1</v>
      </c>
      <c r="Q2087" t="str">
        <f t="shared" si="33"/>
        <v>3</v>
      </c>
    </row>
    <row r="2088" spans="1:17" x14ac:dyDescent="0.25">
      <c r="A2088">
        <v>2096</v>
      </c>
      <c r="D2088">
        <v>204.56527600000001</v>
      </c>
      <c r="E2088" s="5">
        <v>2</v>
      </c>
      <c r="F2088">
        <v>217.60819699999999</v>
      </c>
      <c r="G2088" s="4">
        <v>3</v>
      </c>
      <c r="P2088">
        <v>2</v>
      </c>
      <c r="Q2088" t="str">
        <f t="shared" si="33"/>
        <v>23</v>
      </c>
    </row>
    <row r="2089" spans="1:17" x14ac:dyDescent="0.25">
      <c r="A2089">
        <v>2097</v>
      </c>
      <c r="D2089">
        <v>204.59965800000001</v>
      </c>
      <c r="E2089" s="5">
        <v>2</v>
      </c>
      <c r="F2089">
        <v>217.60819699999999</v>
      </c>
      <c r="G2089" s="4">
        <v>3</v>
      </c>
      <c r="P2089">
        <v>2</v>
      </c>
      <c r="Q2089" t="str">
        <f t="shared" si="33"/>
        <v>23</v>
      </c>
    </row>
    <row r="2090" spans="1:17" x14ac:dyDescent="0.25">
      <c r="A2090">
        <v>2098</v>
      </c>
      <c r="D2090">
        <v>204.565887</v>
      </c>
      <c r="E2090" s="5">
        <v>2</v>
      </c>
      <c r="F2090">
        <v>217.60819699999999</v>
      </c>
      <c r="G2090" s="4">
        <v>3</v>
      </c>
      <c r="P2090">
        <v>2</v>
      </c>
      <c r="Q2090" t="str">
        <f t="shared" si="33"/>
        <v>23</v>
      </c>
    </row>
    <row r="2091" spans="1:17" x14ac:dyDescent="0.25">
      <c r="A2091">
        <v>2099</v>
      </c>
      <c r="D2091">
        <v>204.542678</v>
      </c>
      <c r="E2091" s="5">
        <v>2</v>
      </c>
      <c r="P2091">
        <v>1</v>
      </c>
      <c r="Q2091" t="str">
        <f t="shared" si="33"/>
        <v>2</v>
      </c>
    </row>
    <row r="2092" spans="1:17" x14ac:dyDescent="0.25">
      <c r="A2092">
        <v>2100</v>
      </c>
      <c r="D2092">
        <v>204.566756</v>
      </c>
      <c r="E2092" s="5">
        <v>2</v>
      </c>
      <c r="P2092">
        <v>1</v>
      </c>
      <c r="Q2092" t="str">
        <f t="shared" si="33"/>
        <v>2</v>
      </c>
    </row>
    <row r="2093" spans="1:17" x14ac:dyDescent="0.25">
      <c r="A2093">
        <v>2101</v>
      </c>
      <c r="D2093">
        <v>204.60914099999999</v>
      </c>
      <c r="E2093" s="5">
        <v>2</v>
      </c>
      <c r="P2093">
        <v>1</v>
      </c>
      <c r="Q2093" t="str">
        <f t="shared" si="33"/>
        <v>2</v>
      </c>
    </row>
    <row r="2094" spans="1:17" x14ac:dyDescent="0.25">
      <c r="A2094">
        <v>2102</v>
      </c>
      <c r="D2094">
        <v>204.63806500000001</v>
      </c>
      <c r="E2094" s="5">
        <v>2</v>
      </c>
      <c r="P2094">
        <v>1</v>
      </c>
      <c r="Q2094" t="str">
        <f t="shared" si="33"/>
        <v>2</v>
      </c>
    </row>
    <row r="2095" spans="1:17" x14ac:dyDescent="0.25">
      <c r="A2095">
        <v>2103</v>
      </c>
      <c r="D2095">
        <v>204.56527600000001</v>
      </c>
      <c r="E2095" s="5">
        <v>2</v>
      </c>
      <c r="P2095">
        <v>1</v>
      </c>
      <c r="Q2095" t="str">
        <f t="shared" si="33"/>
        <v>2</v>
      </c>
    </row>
    <row r="2096" spans="1:17" x14ac:dyDescent="0.25">
      <c r="A2096">
        <v>2104</v>
      </c>
      <c r="B2096">
        <v>196.11938000000001</v>
      </c>
      <c r="C2096" s="2">
        <v>1</v>
      </c>
      <c r="P2096">
        <v>1</v>
      </c>
      <c r="Q2096" t="str">
        <f t="shared" si="33"/>
        <v>1</v>
      </c>
    </row>
    <row r="2097" spans="1:17" x14ac:dyDescent="0.25">
      <c r="A2097">
        <v>2105</v>
      </c>
      <c r="B2097">
        <v>196.166515</v>
      </c>
      <c r="C2097" s="2">
        <v>1</v>
      </c>
      <c r="P2097">
        <v>1</v>
      </c>
      <c r="Q2097" t="str">
        <f t="shared" si="33"/>
        <v>1</v>
      </c>
    </row>
    <row r="2098" spans="1:17" x14ac:dyDescent="0.25">
      <c r="A2098">
        <v>2106</v>
      </c>
      <c r="B2098">
        <v>196.14998500000002</v>
      </c>
      <c r="C2098" s="2">
        <v>1</v>
      </c>
      <c r="P2098">
        <v>1</v>
      </c>
      <c r="Q2098" t="str">
        <f t="shared" si="33"/>
        <v>1</v>
      </c>
    </row>
    <row r="2099" spans="1:17" x14ac:dyDescent="0.25">
      <c r="A2099">
        <v>2107</v>
      </c>
      <c r="B2099">
        <v>196.15804600000001</v>
      </c>
      <c r="C2099" s="2">
        <v>1</v>
      </c>
      <c r="P2099">
        <v>1</v>
      </c>
      <c r="Q2099" t="str">
        <f t="shared" si="33"/>
        <v>1</v>
      </c>
    </row>
    <row r="2100" spans="1:17" x14ac:dyDescent="0.25">
      <c r="A2100">
        <v>2108</v>
      </c>
      <c r="B2100">
        <v>196.16181900000001</v>
      </c>
      <c r="C2100" s="2">
        <v>1</v>
      </c>
      <c r="P2100">
        <v>1</v>
      </c>
      <c r="Q2100" t="str">
        <f t="shared" si="33"/>
        <v>1</v>
      </c>
    </row>
    <row r="2101" spans="1:17" x14ac:dyDescent="0.25">
      <c r="A2101">
        <v>2109</v>
      </c>
      <c r="B2101">
        <v>196.19069200000001</v>
      </c>
      <c r="C2101" s="2">
        <v>1</v>
      </c>
      <c r="H2101">
        <v>198.93879200000001</v>
      </c>
      <c r="I2101" s="3">
        <v>4</v>
      </c>
      <c r="P2101">
        <v>2</v>
      </c>
      <c r="Q2101" t="str">
        <f t="shared" si="33"/>
        <v>14</v>
      </c>
    </row>
    <row r="2102" spans="1:17" x14ac:dyDescent="0.25">
      <c r="A2102">
        <v>2110</v>
      </c>
      <c r="B2102">
        <v>196.21538100000001</v>
      </c>
      <c r="C2102" s="2">
        <v>1</v>
      </c>
      <c r="H2102">
        <v>198.803157</v>
      </c>
      <c r="I2102" s="3">
        <v>4</v>
      </c>
      <c r="P2102">
        <v>2</v>
      </c>
      <c r="Q2102" t="str">
        <f t="shared" si="33"/>
        <v>14</v>
      </c>
    </row>
    <row r="2103" spans="1:17" x14ac:dyDescent="0.25">
      <c r="A2103">
        <v>2111</v>
      </c>
      <c r="B2103">
        <v>196.11938000000001</v>
      </c>
      <c r="C2103" s="2">
        <v>1</v>
      </c>
      <c r="F2103">
        <v>196.64335199999999</v>
      </c>
      <c r="G2103" s="4">
        <v>3</v>
      </c>
      <c r="H2103">
        <v>198.876971</v>
      </c>
      <c r="I2103" s="3">
        <v>4</v>
      </c>
      <c r="P2103">
        <v>3</v>
      </c>
      <c r="Q2103" t="str">
        <f t="shared" si="33"/>
        <v>134</v>
      </c>
    </row>
    <row r="2104" spans="1:17" x14ac:dyDescent="0.25">
      <c r="A2104">
        <v>2112</v>
      </c>
      <c r="F2104">
        <v>196.66411500000001</v>
      </c>
      <c r="G2104" s="4">
        <v>3</v>
      </c>
      <c r="H2104">
        <v>198.92532600000001</v>
      </c>
      <c r="I2104" s="3">
        <v>4</v>
      </c>
      <c r="P2104">
        <v>2</v>
      </c>
      <c r="Q2104" t="str">
        <f t="shared" si="33"/>
        <v>34</v>
      </c>
    </row>
    <row r="2105" spans="1:17" x14ac:dyDescent="0.25">
      <c r="A2105">
        <v>2113</v>
      </c>
      <c r="F2105">
        <v>196.67977400000001</v>
      </c>
      <c r="G2105" s="4">
        <v>3</v>
      </c>
      <c r="H2105">
        <v>198.913646</v>
      </c>
      <c r="I2105" s="3">
        <v>4</v>
      </c>
      <c r="P2105">
        <v>2</v>
      </c>
      <c r="Q2105" t="str">
        <f t="shared" si="33"/>
        <v>34</v>
      </c>
    </row>
    <row r="2106" spans="1:17" x14ac:dyDescent="0.25">
      <c r="A2106">
        <v>2114</v>
      </c>
      <c r="F2106">
        <v>196.68008</v>
      </c>
      <c r="G2106" s="4">
        <v>3</v>
      </c>
      <c r="H2106">
        <v>198.85218</v>
      </c>
      <c r="I2106" s="3">
        <v>4</v>
      </c>
      <c r="P2106">
        <v>2</v>
      </c>
      <c r="Q2106" t="str">
        <f t="shared" si="33"/>
        <v>34</v>
      </c>
    </row>
    <row r="2107" spans="1:17" x14ac:dyDescent="0.25">
      <c r="A2107">
        <v>2115</v>
      </c>
      <c r="F2107">
        <v>196.68074300000001</v>
      </c>
      <c r="G2107" s="4">
        <v>3</v>
      </c>
      <c r="H2107">
        <v>198.85615799999999</v>
      </c>
      <c r="I2107" s="3">
        <v>4</v>
      </c>
      <c r="P2107">
        <v>2</v>
      </c>
      <c r="Q2107" t="str">
        <f t="shared" si="33"/>
        <v>34</v>
      </c>
    </row>
    <row r="2108" spans="1:17" x14ac:dyDescent="0.25">
      <c r="A2108">
        <v>2116</v>
      </c>
      <c r="F2108">
        <v>196.66661400000001</v>
      </c>
      <c r="G2108" s="4">
        <v>3</v>
      </c>
      <c r="H2108">
        <v>198.90507400000001</v>
      </c>
      <c r="I2108" s="3">
        <v>4</v>
      </c>
      <c r="P2108">
        <v>2</v>
      </c>
      <c r="Q2108" t="str">
        <f t="shared" si="33"/>
        <v>34</v>
      </c>
    </row>
    <row r="2109" spans="1:17" x14ac:dyDescent="0.25">
      <c r="A2109">
        <v>2117</v>
      </c>
      <c r="F2109">
        <v>196.684516</v>
      </c>
      <c r="G2109" s="4">
        <v>3</v>
      </c>
      <c r="H2109">
        <v>198.93910099999999</v>
      </c>
      <c r="I2109" s="3">
        <v>4</v>
      </c>
      <c r="P2109">
        <v>2</v>
      </c>
      <c r="Q2109" t="str">
        <f t="shared" si="33"/>
        <v>34</v>
      </c>
    </row>
    <row r="2110" spans="1:17" x14ac:dyDescent="0.25">
      <c r="A2110">
        <v>2118</v>
      </c>
      <c r="F2110">
        <v>196.68385599999999</v>
      </c>
      <c r="G2110" s="4">
        <v>3</v>
      </c>
      <c r="H2110">
        <v>198.93879200000001</v>
      </c>
      <c r="I2110" s="3">
        <v>4</v>
      </c>
      <c r="P2110">
        <v>2</v>
      </c>
      <c r="Q2110" t="str">
        <f t="shared" si="33"/>
        <v>34</v>
      </c>
    </row>
    <row r="2111" spans="1:17" x14ac:dyDescent="0.25">
      <c r="A2111">
        <v>2119</v>
      </c>
      <c r="F2111">
        <v>196.64335199999999</v>
      </c>
      <c r="G2111" s="4">
        <v>3</v>
      </c>
      <c r="P2111">
        <v>1</v>
      </c>
      <c r="Q2111" t="str">
        <f t="shared" si="33"/>
        <v>3</v>
      </c>
    </row>
    <row r="2112" spans="1:17" x14ac:dyDescent="0.25">
      <c r="A2112">
        <v>2120</v>
      </c>
      <c r="P2112">
        <v>0</v>
      </c>
      <c r="Q2112" t="str">
        <f t="shared" si="33"/>
        <v/>
      </c>
    </row>
    <row r="2113" spans="1:17" x14ac:dyDescent="0.25">
      <c r="A2113">
        <v>2121</v>
      </c>
      <c r="P2113">
        <v>0</v>
      </c>
      <c r="Q2113" t="str">
        <f t="shared" si="33"/>
        <v/>
      </c>
    </row>
    <row r="2114" spans="1:17" x14ac:dyDescent="0.25">
      <c r="A2114">
        <v>2122</v>
      </c>
      <c r="P2114">
        <v>0</v>
      </c>
      <c r="Q2114" t="str">
        <f t="shared" ref="Q2114:Q2177" si="34">CONCATENATE(C2114,E2114,G2114,I2114)</f>
        <v/>
      </c>
    </row>
    <row r="2115" spans="1:17" x14ac:dyDescent="0.25">
      <c r="A2115">
        <v>2123</v>
      </c>
      <c r="D2115">
        <v>174.298619</v>
      </c>
      <c r="E2115" s="5">
        <v>2</v>
      </c>
      <c r="P2115">
        <v>1</v>
      </c>
      <c r="Q2115" t="str">
        <f t="shared" si="34"/>
        <v>2</v>
      </c>
    </row>
    <row r="2116" spans="1:17" x14ac:dyDescent="0.25">
      <c r="A2116">
        <v>2124</v>
      </c>
      <c r="D2116">
        <v>174.189967</v>
      </c>
      <c r="E2116" s="5">
        <v>2</v>
      </c>
      <c r="P2116">
        <v>1</v>
      </c>
      <c r="Q2116" t="str">
        <f t="shared" si="34"/>
        <v>2</v>
      </c>
    </row>
    <row r="2117" spans="1:17" x14ac:dyDescent="0.25">
      <c r="A2117">
        <v>2125</v>
      </c>
      <c r="D2117">
        <v>174.23154</v>
      </c>
      <c r="E2117" s="5">
        <v>2</v>
      </c>
      <c r="P2117">
        <v>1</v>
      </c>
      <c r="Q2117" t="str">
        <f t="shared" si="34"/>
        <v>2</v>
      </c>
    </row>
    <row r="2118" spans="1:17" x14ac:dyDescent="0.25">
      <c r="A2118">
        <v>2126</v>
      </c>
      <c r="D2118">
        <v>174.27122600000001</v>
      </c>
      <c r="E2118" s="5">
        <v>2</v>
      </c>
      <c r="P2118">
        <v>1</v>
      </c>
      <c r="Q2118" t="str">
        <f t="shared" si="34"/>
        <v>2</v>
      </c>
    </row>
    <row r="2119" spans="1:17" x14ac:dyDescent="0.25">
      <c r="A2119">
        <v>2127</v>
      </c>
      <c r="B2119">
        <v>169.178102</v>
      </c>
      <c r="C2119" s="2">
        <v>1</v>
      </c>
      <c r="D2119">
        <v>174.27561300000002</v>
      </c>
      <c r="E2119" s="5">
        <v>2</v>
      </c>
      <c r="P2119">
        <v>2</v>
      </c>
      <c r="Q2119" t="str">
        <f t="shared" si="34"/>
        <v>12</v>
      </c>
    </row>
    <row r="2120" spans="1:17" x14ac:dyDescent="0.25">
      <c r="A2120">
        <v>2128</v>
      </c>
      <c r="B2120">
        <v>169.114339</v>
      </c>
      <c r="C2120" s="2">
        <v>1</v>
      </c>
      <c r="D2120">
        <v>174.26408499999999</v>
      </c>
      <c r="E2120" s="5">
        <v>2</v>
      </c>
      <c r="P2120">
        <v>2</v>
      </c>
      <c r="Q2120" t="str">
        <f t="shared" si="34"/>
        <v>12</v>
      </c>
    </row>
    <row r="2121" spans="1:17" x14ac:dyDescent="0.25">
      <c r="A2121">
        <v>2129</v>
      </c>
      <c r="B2121">
        <v>169.16371800000002</v>
      </c>
      <c r="C2121" s="2">
        <v>1</v>
      </c>
      <c r="D2121">
        <v>174.22847999999999</v>
      </c>
      <c r="E2121" s="5">
        <v>2</v>
      </c>
      <c r="P2121">
        <v>2</v>
      </c>
      <c r="Q2121" t="str">
        <f t="shared" si="34"/>
        <v>12</v>
      </c>
    </row>
    <row r="2122" spans="1:17" x14ac:dyDescent="0.25">
      <c r="A2122">
        <v>2130</v>
      </c>
      <c r="B2122">
        <v>169.163974</v>
      </c>
      <c r="C2122" s="2">
        <v>1</v>
      </c>
      <c r="D2122">
        <v>174.298619</v>
      </c>
      <c r="E2122" s="5">
        <v>2</v>
      </c>
      <c r="P2122">
        <v>2</v>
      </c>
      <c r="Q2122" t="str">
        <f t="shared" si="34"/>
        <v>12</v>
      </c>
    </row>
    <row r="2123" spans="1:17" x14ac:dyDescent="0.25">
      <c r="A2123">
        <v>2131</v>
      </c>
      <c r="B2123">
        <v>169.131021</v>
      </c>
      <c r="C2123" s="2">
        <v>1</v>
      </c>
      <c r="P2123">
        <v>1</v>
      </c>
      <c r="Q2123" t="str">
        <f t="shared" si="34"/>
        <v>1</v>
      </c>
    </row>
    <row r="2124" spans="1:17" x14ac:dyDescent="0.25">
      <c r="A2124">
        <v>2132</v>
      </c>
      <c r="B2124">
        <v>169.132194</v>
      </c>
      <c r="C2124" s="2">
        <v>1</v>
      </c>
      <c r="P2124">
        <v>1</v>
      </c>
      <c r="Q2124" t="str">
        <f t="shared" si="34"/>
        <v>1</v>
      </c>
    </row>
    <row r="2125" spans="1:17" x14ac:dyDescent="0.25">
      <c r="A2125">
        <v>2133</v>
      </c>
      <c r="B2125">
        <v>169.178102</v>
      </c>
      <c r="C2125" s="2">
        <v>1</v>
      </c>
      <c r="P2125">
        <v>1</v>
      </c>
      <c r="Q2125" t="str">
        <f t="shared" si="34"/>
        <v>1</v>
      </c>
    </row>
    <row r="2126" spans="1:17" x14ac:dyDescent="0.25">
      <c r="A2126">
        <v>2134</v>
      </c>
      <c r="F2126">
        <v>169.23278500000001</v>
      </c>
      <c r="G2126" s="4">
        <v>3</v>
      </c>
      <c r="H2126">
        <v>168.926726</v>
      </c>
      <c r="I2126" s="3">
        <v>4</v>
      </c>
      <c r="P2126">
        <v>2</v>
      </c>
      <c r="Q2126" t="str">
        <f t="shared" si="34"/>
        <v>34</v>
      </c>
    </row>
    <row r="2127" spans="1:17" x14ac:dyDescent="0.25">
      <c r="A2127">
        <v>2135</v>
      </c>
      <c r="F2127">
        <v>169.18743599999999</v>
      </c>
      <c r="G2127" s="4">
        <v>3</v>
      </c>
      <c r="H2127">
        <v>168.76114999999999</v>
      </c>
      <c r="I2127" s="3">
        <v>4</v>
      </c>
      <c r="P2127">
        <v>2</v>
      </c>
      <c r="Q2127" t="str">
        <f t="shared" si="34"/>
        <v>34</v>
      </c>
    </row>
    <row r="2128" spans="1:17" x14ac:dyDescent="0.25">
      <c r="A2128">
        <v>2136</v>
      </c>
      <c r="F2128">
        <v>169.24043599999999</v>
      </c>
      <c r="G2128" s="4">
        <v>3</v>
      </c>
      <c r="H2128">
        <v>168.820932</v>
      </c>
      <c r="I2128" s="3">
        <v>4</v>
      </c>
      <c r="P2128">
        <v>2</v>
      </c>
      <c r="Q2128" t="str">
        <f t="shared" si="34"/>
        <v>34</v>
      </c>
    </row>
    <row r="2129" spans="1:17" x14ac:dyDescent="0.25">
      <c r="A2129">
        <v>2137</v>
      </c>
      <c r="F2129">
        <v>169.26915500000001</v>
      </c>
      <c r="G2129" s="4">
        <v>3</v>
      </c>
      <c r="H2129">
        <v>168.83363300000002</v>
      </c>
      <c r="I2129" s="3">
        <v>4</v>
      </c>
      <c r="P2129">
        <v>2</v>
      </c>
      <c r="Q2129" t="str">
        <f t="shared" si="34"/>
        <v>34</v>
      </c>
    </row>
    <row r="2130" spans="1:17" x14ac:dyDescent="0.25">
      <c r="A2130">
        <v>2138</v>
      </c>
      <c r="F2130">
        <v>169.267573</v>
      </c>
      <c r="G2130" s="4">
        <v>3</v>
      </c>
      <c r="H2130">
        <v>168.865565</v>
      </c>
      <c r="I2130" s="3">
        <v>4</v>
      </c>
      <c r="P2130">
        <v>2</v>
      </c>
      <c r="Q2130" t="str">
        <f t="shared" si="34"/>
        <v>34</v>
      </c>
    </row>
    <row r="2131" spans="1:17" x14ac:dyDescent="0.25">
      <c r="A2131">
        <v>2139</v>
      </c>
      <c r="F2131">
        <v>169.26940999999999</v>
      </c>
      <c r="G2131" s="4">
        <v>3</v>
      </c>
      <c r="H2131">
        <v>168.839091</v>
      </c>
      <c r="I2131" s="3">
        <v>4</v>
      </c>
      <c r="P2131">
        <v>2</v>
      </c>
      <c r="Q2131" t="str">
        <f t="shared" si="34"/>
        <v>34</v>
      </c>
    </row>
    <row r="2132" spans="1:17" x14ac:dyDescent="0.25">
      <c r="A2132">
        <v>2140</v>
      </c>
      <c r="F2132">
        <v>169.22747900000002</v>
      </c>
      <c r="G2132" s="4">
        <v>3</v>
      </c>
      <c r="H2132">
        <v>168.85613000000001</v>
      </c>
      <c r="I2132" s="3">
        <v>4</v>
      </c>
      <c r="P2132">
        <v>2</v>
      </c>
      <c r="Q2132" t="str">
        <f t="shared" si="34"/>
        <v>34</v>
      </c>
    </row>
    <row r="2133" spans="1:17" x14ac:dyDescent="0.25">
      <c r="A2133">
        <v>2141</v>
      </c>
      <c r="F2133">
        <v>169.23278500000001</v>
      </c>
      <c r="G2133" s="4">
        <v>3</v>
      </c>
      <c r="H2133">
        <v>168.926726</v>
      </c>
      <c r="I2133" s="3">
        <v>4</v>
      </c>
      <c r="P2133">
        <v>2</v>
      </c>
      <c r="Q2133" t="str">
        <f t="shared" si="34"/>
        <v>34</v>
      </c>
    </row>
    <row r="2134" spans="1:17" x14ac:dyDescent="0.25">
      <c r="A2134">
        <v>2142</v>
      </c>
      <c r="P2134">
        <v>0</v>
      </c>
      <c r="Q2134" t="str">
        <f t="shared" si="34"/>
        <v/>
      </c>
    </row>
    <row r="2135" spans="1:17" x14ac:dyDescent="0.25">
      <c r="A2135">
        <v>2143</v>
      </c>
      <c r="P2135">
        <v>0</v>
      </c>
      <c r="Q2135" t="str">
        <f t="shared" si="34"/>
        <v/>
      </c>
    </row>
    <row r="2136" spans="1:17" x14ac:dyDescent="0.25">
      <c r="A2136">
        <v>2144</v>
      </c>
      <c r="P2136">
        <v>0</v>
      </c>
      <c r="Q2136" t="str">
        <f t="shared" si="34"/>
        <v/>
      </c>
    </row>
    <row r="2137" spans="1:17" x14ac:dyDescent="0.25">
      <c r="A2137">
        <v>2145</v>
      </c>
      <c r="P2137">
        <v>0</v>
      </c>
      <c r="Q2137" t="str">
        <f t="shared" si="34"/>
        <v/>
      </c>
    </row>
    <row r="2138" spans="1:17" x14ac:dyDescent="0.25">
      <c r="A2138">
        <v>2146</v>
      </c>
      <c r="P2138">
        <v>0</v>
      </c>
      <c r="Q2138" t="str">
        <f t="shared" si="34"/>
        <v/>
      </c>
    </row>
    <row r="2139" spans="1:17" x14ac:dyDescent="0.25">
      <c r="A2139">
        <v>2147</v>
      </c>
      <c r="P2139">
        <v>0</v>
      </c>
      <c r="Q2139" t="str">
        <f t="shared" si="34"/>
        <v/>
      </c>
    </row>
    <row r="2140" spans="1:17" x14ac:dyDescent="0.25">
      <c r="A2140">
        <v>2148</v>
      </c>
      <c r="P2140">
        <v>0</v>
      </c>
      <c r="Q2140" t="str">
        <f t="shared" si="34"/>
        <v/>
      </c>
    </row>
    <row r="2141" spans="1:17" x14ac:dyDescent="0.25">
      <c r="A2141">
        <v>2149</v>
      </c>
      <c r="D2141">
        <v>137.71334999999999</v>
      </c>
      <c r="E2141" s="5">
        <v>2</v>
      </c>
      <c r="P2141">
        <v>1</v>
      </c>
      <c r="Q2141" t="str">
        <f t="shared" si="34"/>
        <v>2</v>
      </c>
    </row>
    <row r="2142" spans="1:17" x14ac:dyDescent="0.25">
      <c r="A2142">
        <v>2150</v>
      </c>
      <c r="D2142">
        <v>148.40742699999998</v>
      </c>
      <c r="E2142" s="5">
        <v>2</v>
      </c>
      <c r="P2142">
        <v>1</v>
      </c>
      <c r="Q2142" t="str">
        <f t="shared" si="34"/>
        <v>2</v>
      </c>
    </row>
    <row r="2143" spans="1:17" x14ac:dyDescent="0.25">
      <c r="A2143">
        <v>2151</v>
      </c>
      <c r="D2143">
        <v>148.40742699999998</v>
      </c>
      <c r="E2143" s="5">
        <v>2</v>
      </c>
      <c r="P2143">
        <v>1</v>
      </c>
      <c r="Q2143" t="str">
        <f t="shared" si="34"/>
        <v>2</v>
      </c>
    </row>
    <row r="2144" spans="1:17" x14ac:dyDescent="0.25">
      <c r="A2144">
        <v>2152</v>
      </c>
      <c r="B2144">
        <v>133.82907299999999</v>
      </c>
      <c r="C2144" s="2">
        <v>1</v>
      </c>
      <c r="D2144">
        <v>148.40742699999998</v>
      </c>
      <c r="E2144" s="5">
        <v>2</v>
      </c>
      <c r="P2144">
        <v>2</v>
      </c>
      <c r="Q2144" t="str">
        <f t="shared" si="34"/>
        <v>12</v>
      </c>
    </row>
    <row r="2145" spans="1:17" x14ac:dyDescent="0.25">
      <c r="A2145">
        <v>2153</v>
      </c>
      <c r="B2145">
        <v>133.80716900000002</v>
      </c>
      <c r="C2145" s="2">
        <v>1</v>
      </c>
      <c r="D2145">
        <v>148.40742699999998</v>
      </c>
      <c r="E2145" s="5">
        <v>2</v>
      </c>
      <c r="P2145">
        <v>2</v>
      </c>
      <c r="Q2145" t="str">
        <f t="shared" si="34"/>
        <v>12</v>
      </c>
    </row>
    <row r="2146" spans="1:17" x14ac:dyDescent="0.25">
      <c r="A2146">
        <v>2154</v>
      </c>
      <c r="B2146">
        <v>133.77613300000002</v>
      </c>
      <c r="C2146" s="2">
        <v>1</v>
      </c>
      <c r="D2146">
        <v>148.40742699999998</v>
      </c>
      <c r="E2146" s="5">
        <v>2</v>
      </c>
      <c r="P2146">
        <v>2</v>
      </c>
      <c r="Q2146" t="str">
        <f t="shared" si="34"/>
        <v>12</v>
      </c>
    </row>
    <row r="2147" spans="1:17" x14ac:dyDescent="0.25">
      <c r="A2147">
        <v>2155</v>
      </c>
      <c r="B2147">
        <v>133.77768200000003</v>
      </c>
      <c r="C2147" s="2">
        <v>1</v>
      </c>
      <c r="D2147">
        <v>148.40742699999998</v>
      </c>
      <c r="E2147" s="5">
        <v>2</v>
      </c>
      <c r="P2147">
        <v>2</v>
      </c>
      <c r="Q2147" t="str">
        <f t="shared" si="34"/>
        <v>12</v>
      </c>
    </row>
    <row r="2148" spans="1:17" x14ac:dyDescent="0.25">
      <c r="A2148">
        <v>2156</v>
      </c>
      <c r="B2148">
        <v>133.75572400000001</v>
      </c>
      <c r="C2148" s="2">
        <v>1</v>
      </c>
      <c r="P2148">
        <v>1</v>
      </c>
      <c r="Q2148" t="str">
        <f t="shared" si="34"/>
        <v>1</v>
      </c>
    </row>
    <row r="2149" spans="1:17" x14ac:dyDescent="0.25">
      <c r="A2149">
        <v>2157</v>
      </c>
      <c r="B2149">
        <v>133.79201</v>
      </c>
      <c r="C2149" s="2">
        <v>1</v>
      </c>
      <c r="P2149">
        <v>1</v>
      </c>
      <c r="Q2149" t="str">
        <f t="shared" si="34"/>
        <v>1</v>
      </c>
    </row>
    <row r="2150" spans="1:17" x14ac:dyDescent="0.25">
      <c r="A2150">
        <v>2158</v>
      </c>
      <c r="B2150">
        <v>133.82907299999999</v>
      </c>
      <c r="C2150" s="2">
        <v>1</v>
      </c>
      <c r="F2150">
        <v>133.70067</v>
      </c>
      <c r="G2150" s="4">
        <v>3</v>
      </c>
      <c r="P2150">
        <v>2</v>
      </c>
      <c r="Q2150" t="str">
        <f t="shared" si="34"/>
        <v>13</v>
      </c>
    </row>
    <row r="2151" spans="1:17" x14ac:dyDescent="0.25">
      <c r="A2151">
        <v>2159</v>
      </c>
      <c r="F2151">
        <v>133.69262900000001</v>
      </c>
      <c r="G2151" s="4">
        <v>3</v>
      </c>
      <c r="H2151">
        <v>133.25190900000001</v>
      </c>
      <c r="I2151" s="3">
        <v>4</v>
      </c>
      <c r="P2151">
        <v>2</v>
      </c>
      <c r="Q2151" t="str">
        <f t="shared" si="34"/>
        <v>34</v>
      </c>
    </row>
    <row r="2152" spans="1:17" x14ac:dyDescent="0.25">
      <c r="A2152">
        <v>2160</v>
      </c>
      <c r="F2152">
        <v>133.72763300000003</v>
      </c>
      <c r="G2152" s="4">
        <v>3</v>
      </c>
      <c r="H2152">
        <v>133.28510500000002</v>
      </c>
      <c r="I2152" s="3">
        <v>4</v>
      </c>
      <c r="P2152">
        <v>2</v>
      </c>
      <c r="Q2152" t="str">
        <f t="shared" si="34"/>
        <v>34</v>
      </c>
    </row>
    <row r="2153" spans="1:17" x14ac:dyDescent="0.25">
      <c r="A2153">
        <v>2161</v>
      </c>
      <c r="F2153">
        <v>133.69438400000001</v>
      </c>
      <c r="G2153" s="4">
        <v>3</v>
      </c>
      <c r="H2153">
        <v>133.328867</v>
      </c>
      <c r="I2153" s="3">
        <v>4</v>
      </c>
      <c r="P2153">
        <v>2</v>
      </c>
      <c r="Q2153" t="str">
        <f t="shared" si="34"/>
        <v>34</v>
      </c>
    </row>
    <row r="2154" spans="1:17" x14ac:dyDescent="0.25">
      <c r="A2154">
        <v>2162</v>
      </c>
      <c r="F2154">
        <v>133.64572400000003</v>
      </c>
      <c r="G2154" s="4">
        <v>3</v>
      </c>
      <c r="H2154">
        <v>133.322428</v>
      </c>
      <c r="I2154" s="3">
        <v>4</v>
      </c>
      <c r="P2154">
        <v>2</v>
      </c>
      <c r="Q2154" t="str">
        <f t="shared" si="34"/>
        <v>34</v>
      </c>
    </row>
    <row r="2155" spans="1:17" x14ac:dyDescent="0.25">
      <c r="A2155">
        <v>2163</v>
      </c>
      <c r="F2155">
        <v>133.65567200000001</v>
      </c>
      <c r="G2155" s="4">
        <v>3</v>
      </c>
      <c r="H2155">
        <v>133.33608500000003</v>
      </c>
      <c r="I2155" s="3">
        <v>4</v>
      </c>
      <c r="P2155">
        <v>2</v>
      </c>
      <c r="Q2155" t="str">
        <f t="shared" si="34"/>
        <v>34</v>
      </c>
    </row>
    <row r="2156" spans="1:17" x14ac:dyDescent="0.25">
      <c r="A2156">
        <v>2164</v>
      </c>
      <c r="F2156">
        <v>133.67840799999999</v>
      </c>
      <c r="G2156" s="4">
        <v>3</v>
      </c>
      <c r="H2156">
        <v>133.33180400000001</v>
      </c>
      <c r="I2156" s="3">
        <v>4</v>
      </c>
      <c r="P2156">
        <v>2</v>
      </c>
      <c r="Q2156" t="str">
        <f t="shared" si="34"/>
        <v>34</v>
      </c>
    </row>
    <row r="2157" spans="1:17" x14ac:dyDescent="0.25">
      <c r="A2157">
        <v>2165</v>
      </c>
      <c r="F2157">
        <v>133.70067</v>
      </c>
      <c r="G2157" s="4">
        <v>3</v>
      </c>
      <c r="H2157">
        <v>133.25190900000001</v>
      </c>
      <c r="I2157" s="3">
        <v>4</v>
      </c>
      <c r="P2157">
        <v>2</v>
      </c>
      <c r="Q2157" t="str">
        <f t="shared" si="34"/>
        <v>34</v>
      </c>
    </row>
    <row r="2158" spans="1:17" x14ac:dyDescent="0.25">
      <c r="A2158">
        <v>2166</v>
      </c>
      <c r="P2158">
        <v>0</v>
      </c>
      <c r="Q2158" t="str">
        <f t="shared" si="34"/>
        <v/>
      </c>
    </row>
    <row r="2159" spans="1:17" x14ac:dyDescent="0.25">
      <c r="A2159">
        <v>2167</v>
      </c>
      <c r="P2159">
        <v>0</v>
      </c>
      <c r="Q2159" t="str">
        <f t="shared" si="34"/>
        <v/>
      </c>
    </row>
    <row r="2160" spans="1:17" x14ac:dyDescent="0.25">
      <c r="A2160">
        <v>2168</v>
      </c>
      <c r="P2160">
        <v>0</v>
      </c>
      <c r="Q2160" t="str">
        <f t="shared" si="34"/>
        <v/>
      </c>
    </row>
    <row r="2161" spans="1:17" x14ac:dyDescent="0.25">
      <c r="A2161">
        <v>2169</v>
      </c>
      <c r="P2161">
        <v>0</v>
      </c>
      <c r="Q2161" t="str">
        <f t="shared" si="34"/>
        <v/>
      </c>
    </row>
    <row r="2162" spans="1:17" x14ac:dyDescent="0.25">
      <c r="A2162">
        <v>2170</v>
      </c>
      <c r="D2162">
        <v>108.24922800000002</v>
      </c>
      <c r="E2162" s="5">
        <v>2</v>
      </c>
      <c r="P2162">
        <v>1</v>
      </c>
      <c r="Q2162" t="str">
        <f t="shared" si="34"/>
        <v>2</v>
      </c>
    </row>
    <row r="2163" spans="1:17" x14ac:dyDescent="0.25">
      <c r="A2163">
        <v>2171</v>
      </c>
      <c r="D2163">
        <v>108.167528</v>
      </c>
      <c r="E2163" s="5">
        <v>2</v>
      </c>
      <c r="P2163">
        <v>1</v>
      </c>
      <c r="Q2163" t="str">
        <f t="shared" si="34"/>
        <v>2</v>
      </c>
    </row>
    <row r="2164" spans="1:17" x14ac:dyDescent="0.25">
      <c r="A2164">
        <v>2172</v>
      </c>
      <c r="D2164">
        <v>108.22283800000001</v>
      </c>
      <c r="E2164" s="5">
        <v>2</v>
      </c>
      <c r="P2164">
        <v>1</v>
      </c>
      <c r="Q2164" t="str">
        <f t="shared" si="34"/>
        <v>2</v>
      </c>
    </row>
    <row r="2165" spans="1:17" x14ac:dyDescent="0.25">
      <c r="A2165">
        <v>2173</v>
      </c>
      <c r="D2165">
        <v>108.23340400000001</v>
      </c>
      <c r="E2165" s="5">
        <v>2</v>
      </c>
      <c r="P2165">
        <v>1</v>
      </c>
      <c r="Q2165" t="str">
        <f t="shared" si="34"/>
        <v>2</v>
      </c>
    </row>
    <row r="2166" spans="1:17" x14ac:dyDescent="0.25">
      <c r="A2166">
        <v>2174</v>
      </c>
      <c r="B2166">
        <v>102.206446</v>
      </c>
      <c r="C2166" s="2">
        <v>1</v>
      </c>
      <c r="D2166">
        <v>108.24371500000001</v>
      </c>
      <c r="E2166" s="5">
        <v>2</v>
      </c>
      <c r="P2166">
        <v>2</v>
      </c>
      <c r="Q2166" t="str">
        <f t="shared" si="34"/>
        <v>12</v>
      </c>
    </row>
    <row r="2167" spans="1:17" x14ac:dyDescent="0.25">
      <c r="A2167">
        <v>2175</v>
      </c>
      <c r="B2167">
        <v>102.14345400000001</v>
      </c>
      <c r="C2167" s="2">
        <v>1</v>
      </c>
      <c r="D2167">
        <v>108.219797</v>
      </c>
      <c r="E2167" s="5">
        <v>2</v>
      </c>
      <c r="P2167">
        <v>2</v>
      </c>
      <c r="Q2167" t="str">
        <f t="shared" si="34"/>
        <v>12</v>
      </c>
    </row>
    <row r="2168" spans="1:17" x14ac:dyDescent="0.25">
      <c r="A2168">
        <v>2176</v>
      </c>
      <c r="B2168">
        <v>102.18397</v>
      </c>
      <c r="C2168" s="2">
        <v>1</v>
      </c>
      <c r="D2168">
        <v>108.24922800000002</v>
      </c>
      <c r="E2168" s="5">
        <v>2</v>
      </c>
      <c r="P2168">
        <v>2</v>
      </c>
      <c r="Q2168" t="str">
        <f t="shared" si="34"/>
        <v>12</v>
      </c>
    </row>
    <row r="2169" spans="1:17" x14ac:dyDescent="0.25">
      <c r="A2169">
        <v>2177</v>
      </c>
      <c r="B2169">
        <v>102.161135</v>
      </c>
      <c r="C2169" s="2">
        <v>1</v>
      </c>
      <c r="P2169">
        <v>1</v>
      </c>
      <c r="Q2169" t="str">
        <f t="shared" si="34"/>
        <v>1</v>
      </c>
    </row>
    <row r="2170" spans="1:17" x14ac:dyDescent="0.25">
      <c r="A2170">
        <v>2178</v>
      </c>
      <c r="B2170">
        <v>102.131445</v>
      </c>
      <c r="C2170" s="2">
        <v>1</v>
      </c>
      <c r="P2170">
        <v>1</v>
      </c>
      <c r="Q2170" t="str">
        <f t="shared" si="34"/>
        <v>1</v>
      </c>
    </row>
    <row r="2171" spans="1:17" x14ac:dyDescent="0.25">
      <c r="A2171">
        <v>2179</v>
      </c>
      <c r="B2171">
        <v>102.086134</v>
      </c>
      <c r="C2171" s="2">
        <v>1</v>
      </c>
      <c r="P2171">
        <v>1</v>
      </c>
      <c r="Q2171" t="str">
        <f t="shared" si="34"/>
        <v>1</v>
      </c>
    </row>
    <row r="2172" spans="1:17" x14ac:dyDescent="0.25">
      <c r="A2172">
        <v>2180</v>
      </c>
      <c r="B2172">
        <v>102.206446</v>
      </c>
      <c r="C2172" s="2">
        <v>1</v>
      </c>
      <c r="P2172">
        <v>1</v>
      </c>
      <c r="Q2172" t="str">
        <f t="shared" si="34"/>
        <v>1</v>
      </c>
    </row>
    <row r="2173" spans="1:17" x14ac:dyDescent="0.25">
      <c r="A2173">
        <v>2181</v>
      </c>
      <c r="F2173">
        <v>100.30592900000001</v>
      </c>
      <c r="G2173" s="4">
        <v>3</v>
      </c>
      <c r="H2173">
        <v>100.32525800000001</v>
      </c>
      <c r="I2173" s="3">
        <v>4</v>
      </c>
      <c r="P2173">
        <v>2</v>
      </c>
      <c r="Q2173" t="str">
        <f t="shared" si="34"/>
        <v>34</v>
      </c>
    </row>
    <row r="2174" spans="1:17" x14ac:dyDescent="0.25">
      <c r="A2174">
        <v>2182</v>
      </c>
      <c r="F2174">
        <v>100.30592900000001</v>
      </c>
      <c r="G2174" s="4">
        <v>3</v>
      </c>
      <c r="H2174">
        <v>100.280619</v>
      </c>
      <c r="I2174" s="3">
        <v>4</v>
      </c>
      <c r="P2174">
        <v>2</v>
      </c>
      <c r="Q2174" t="str">
        <f t="shared" si="34"/>
        <v>34</v>
      </c>
    </row>
    <row r="2175" spans="1:17" x14ac:dyDescent="0.25">
      <c r="A2175">
        <v>2183</v>
      </c>
      <c r="F2175">
        <v>100.281496</v>
      </c>
      <c r="G2175" s="4">
        <v>3</v>
      </c>
      <c r="H2175">
        <v>100.272013</v>
      </c>
      <c r="I2175" s="3">
        <v>4</v>
      </c>
      <c r="P2175">
        <v>2</v>
      </c>
      <c r="Q2175" t="str">
        <f t="shared" si="34"/>
        <v>34</v>
      </c>
    </row>
    <row r="2176" spans="1:17" x14ac:dyDescent="0.25">
      <c r="A2176">
        <v>2184</v>
      </c>
      <c r="F2176">
        <v>100.223353</v>
      </c>
      <c r="G2176" s="4">
        <v>3</v>
      </c>
      <c r="H2176">
        <v>100.27845600000001</v>
      </c>
      <c r="I2176" s="3">
        <v>4</v>
      </c>
      <c r="P2176">
        <v>2</v>
      </c>
      <c r="Q2176" t="str">
        <f t="shared" si="34"/>
        <v>34</v>
      </c>
    </row>
    <row r="2177" spans="1:17" x14ac:dyDescent="0.25">
      <c r="A2177">
        <v>2185</v>
      </c>
      <c r="F2177">
        <v>100.19551700000001</v>
      </c>
      <c r="G2177" s="4">
        <v>3</v>
      </c>
      <c r="H2177">
        <v>100.28912600000001</v>
      </c>
      <c r="I2177" s="3">
        <v>4</v>
      </c>
      <c r="P2177">
        <v>2</v>
      </c>
      <c r="Q2177" t="str">
        <f t="shared" si="34"/>
        <v>34</v>
      </c>
    </row>
    <row r="2178" spans="1:17" x14ac:dyDescent="0.25">
      <c r="A2178">
        <v>2186</v>
      </c>
      <c r="F2178">
        <v>100.239744</v>
      </c>
      <c r="G2178" s="4">
        <v>3</v>
      </c>
      <c r="H2178">
        <v>100.288454</v>
      </c>
      <c r="I2178" s="3">
        <v>4</v>
      </c>
      <c r="P2178">
        <v>2</v>
      </c>
      <c r="Q2178" t="str">
        <f t="shared" ref="Q2178:Q2241" si="35">CONCATENATE(C2178,E2178,G2178,I2178)</f>
        <v>34</v>
      </c>
    </row>
    <row r="2179" spans="1:17" x14ac:dyDescent="0.25">
      <c r="A2179">
        <v>2187</v>
      </c>
      <c r="F2179">
        <v>100.267527</v>
      </c>
      <c r="G2179" s="4">
        <v>3</v>
      </c>
      <c r="H2179">
        <v>100.258402</v>
      </c>
      <c r="I2179" s="3">
        <v>4</v>
      </c>
      <c r="P2179">
        <v>2</v>
      </c>
      <c r="Q2179" t="str">
        <f t="shared" si="35"/>
        <v>34</v>
      </c>
    </row>
    <row r="2180" spans="1:17" x14ac:dyDescent="0.25">
      <c r="A2180">
        <v>2188</v>
      </c>
      <c r="F2180">
        <v>100.264948</v>
      </c>
      <c r="G2180" s="4">
        <v>3</v>
      </c>
      <c r="H2180">
        <v>100.240824</v>
      </c>
      <c r="I2180" s="3">
        <v>4</v>
      </c>
      <c r="P2180">
        <v>2</v>
      </c>
      <c r="Q2180" t="str">
        <f t="shared" si="35"/>
        <v>34</v>
      </c>
    </row>
    <row r="2181" spans="1:17" x14ac:dyDescent="0.25">
      <c r="A2181">
        <v>2189</v>
      </c>
      <c r="F2181">
        <v>100.30592900000001</v>
      </c>
      <c r="G2181" s="4">
        <v>3</v>
      </c>
      <c r="H2181">
        <v>100.32525800000001</v>
      </c>
      <c r="I2181" s="3">
        <v>4</v>
      </c>
      <c r="P2181">
        <v>2</v>
      </c>
      <c r="Q2181" t="str">
        <f t="shared" si="35"/>
        <v>34</v>
      </c>
    </row>
    <row r="2182" spans="1:17" x14ac:dyDescent="0.25">
      <c r="A2182">
        <v>2190</v>
      </c>
      <c r="D2182">
        <v>81.260569000000004</v>
      </c>
      <c r="E2182" s="5">
        <v>2</v>
      </c>
      <c r="P2182">
        <v>1</v>
      </c>
      <c r="Q2182" t="str">
        <f t="shared" si="35"/>
        <v>2</v>
      </c>
    </row>
    <row r="2183" spans="1:17" x14ac:dyDescent="0.25">
      <c r="A2183">
        <v>2191</v>
      </c>
      <c r="D2183">
        <v>81.231239000000002</v>
      </c>
      <c r="E2183" s="5">
        <v>2</v>
      </c>
      <c r="P2183">
        <v>1</v>
      </c>
      <c r="Q2183" t="str">
        <f t="shared" si="35"/>
        <v>2</v>
      </c>
    </row>
    <row r="2184" spans="1:17" x14ac:dyDescent="0.25">
      <c r="A2184">
        <v>2192</v>
      </c>
      <c r="D2184">
        <v>81.230155000000011</v>
      </c>
      <c r="E2184" s="5">
        <v>2</v>
      </c>
      <c r="P2184">
        <v>1</v>
      </c>
      <c r="Q2184" t="str">
        <f t="shared" si="35"/>
        <v>2</v>
      </c>
    </row>
    <row r="2185" spans="1:17" x14ac:dyDescent="0.25">
      <c r="A2185">
        <v>2193</v>
      </c>
      <c r="D2185">
        <v>81.263506000000007</v>
      </c>
      <c r="E2185" s="5">
        <v>2</v>
      </c>
      <c r="P2185">
        <v>1</v>
      </c>
      <c r="Q2185" t="str">
        <f t="shared" si="35"/>
        <v>2</v>
      </c>
    </row>
    <row r="2186" spans="1:17" x14ac:dyDescent="0.25">
      <c r="A2186">
        <v>2194</v>
      </c>
      <c r="D2186">
        <v>81.262371999999999</v>
      </c>
      <c r="E2186" s="5">
        <v>2</v>
      </c>
      <c r="P2186">
        <v>1</v>
      </c>
      <c r="Q2186" t="str">
        <f t="shared" si="35"/>
        <v>2</v>
      </c>
    </row>
    <row r="2187" spans="1:17" x14ac:dyDescent="0.25">
      <c r="A2187">
        <v>2195</v>
      </c>
      <c r="B2187">
        <v>77.005310000000009</v>
      </c>
      <c r="C2187" s="2">
        <v>1</v>
      </c>
      <c r="D2187">
        <v>81.266030999999998</v>
      </c>
      <c r="E2187" s="5">
        <v>2</v>
      </c>
      <c r="P2187">
        <v>2</v>
      </c>
      <c r="Q2187" t="str">
        <f t="shared" si="35"/>
        <v>12</v>
      </c>
    </row>
    <row r="2188" spans="1:17" x14ac:dyDescent="0.25">
      <c r="A2188">
        <v>2196</v>
      </c>
      <c r="B2188">
        <v>76.946445000000011</v>
      </c>
      <c r="C2188" s="2">
        <v>1</v>
      </c>
      <c r="D2188">
        <v>81.244744000000011</v>
      </c>
      <c r="E2188" s="5">
        <v>2</v>
      </c>
      <c r="P2188">
        <v>2</v>
      </c>
      <c r="Q2188" t="str">
        <f t="shared" si="35"/>
        <v>12</v>
      </c>
    </row>
    <row r="2189" spans="1:17" x14ac:dyDescent="0.25">
      <c r="A2189">
        <v>2197</v>
      </c>
      <c r="B2189">
        <v>76.983454000000009</v>
      </c>
      <c r="C2189" s="2">
        <v>1</v>
      </c>
      <c r="D2189">
        <v>81.193455</v>
      </c>
      <c r="E2189" s="5">
        <v>2</v>
      </c>
      <c r="P2189">
        <v>2</v>
      </c>
      <c r="Q2189" t="str">
        <f t="shared" si="35"/>
        <v>12</v>
      </c>
    </row>
    <row r="2190" spans="1:17" x14ac:dyDescent="0.25">
      <c r="A2190">
        <v>2198</v>
      </c>
      <c r="B2190">
        <v>76.974434000000002</v>
      </c>
      <c r="C2190" s="2">
        <v>1</v>
      </c>
      <c r="D2190">
        <v>81.260569000000004</v>
      </c>
      <c r="E2190" s="5">
        <v>2</v>
      </c>
      <c r="P2190">
        <v>2</v>
      </c>
      <c r="Q2190" t="str">
        <f t="shared" si="35"/>
        <v>12</v>
      </c>
    </row>
    <row r="2191" spans="1:17" x14ac:dyDescent="0.25">
      <c r="A2191">
        <v>2199</v>
      </c>
      <c r="B2191">
        <v>76.967836000000005</v>
      </c>
      <c r="C2191" s="2">
        <v>1</v>
      </c>
      <c r="P2191">
        <v>1</v>
      </c>
      <c r="Q2191" t="str">
        <f t="shared" si="35"/>
        <v>1</v>
      </c>
    </row>
    <row r="2192" spans="1:17" x14ac:dyDescent="0.25">
      <c r="A2192">
        <v>2200</v>
      </c>
      <c r="B2192">
        <v>76.989124000000004</v>
      </c>
      <c r="C2192" s="2">
        <v>1</v>
      </c>
      <c r="P2192">
        <v>1</v>
      </c>
      <c r="Q2192" t="str">
        <f t="shared" si="35"/>
        <v>1</v>
      </c>
    </row>
    <row r="2193" spans="1:17" x14ac:dyDescent="0.25">
      <c r="A2193">
        <v>2201</v>
      </c>
      <c r="B2193">
        <v>76.970207000000002</v>
      </c>
      <c r="C2193" s="2">
        <v>1</v>
      </c>
      <c r="P2193">
        <v>1</v>
      </c>
      <c r="Q2193" t="str">
        <f t="shared" si="35"/>
        <v>1</v>
      </c>
    </row>
    <row r="2194" spans="1:17" x14ac:dyDescent="0.25">
      <c r="A2194">
        <v>2202</v>
      </c>
      <c r="F2194">
        <v>76.263815000000008</v>
      </c>
      <c r="G2194" s="4">
        <v>3</v>
      </c>
      <c r="H2194">
        <v>76.457886999999999</v>
      </c>
      <c r="I2194" s="3">
        <v>4</v>
      </c>
      <c r="P2194">
        <v>2</v>
      </c>
      <c r="Q2194" t="str">
        <f t="shared" si="35"/>
        <v>34</v>
      </c>
    </row>
    <row r="2195" spans="1:17" x14ac:dyDescent="0.25">
      <c r="A2195">
        <v>2203</v>
      </c>
      <c r="F2195">
        <v>76.217218000000003</v>
      </c>
      <c r="G2195" s="4">
        <v>3</v>
      </c>
      <c r="H2195">
        <v>76.435001</v>
      </c>
      <c r="I2195" s="3">
        <v>4</v>
      </c>
      <c r="P2195">
        <v>2</v>
      </c>
      <c r="Q2195" t="str">
        <f t="shared" si="35"/>
        <v>34</v>
      </c>
    </row>
    <row r="2196" spans="1:17" x14ac:dyDescent="0.25">
      <c r="A2196">
        <v>2204</v>
      </c>
      <c r="F2196">
        <v>76.203609</v>
      </c>
      <c r="G2196" s="4">
        <v>3</v>
      </c>
      <c r="H2196">
        <v>76.420568000000003</v>
      </c>
      <c r="I2196" s="3">
        <v>4</v>
      </c>
      <c r="P2196">
        <v>2</v>
      </c>
      <c r="Q2196" t="str">
        <f t="shared" si="35"/>
        <v>34</v>
      </c>
    </row>
    <row r="2197" spans="1:17" x14ac:dyDescent="0.25">
      <c r="A2197">
        <v>2205</v>
      </c>
      <c r="F2197">
        <v>76.222784000000004</v>
      </c>
      <c r="G2197" s="4">
        <v>3</v>
      </c>
      <c r="H2197">
        <v>76.439640000000011</v>
      </c>
      <c r="I2197" s="3">
        <v>4</v>
      </c>
      <c r="P2197">
        <v>2</v>
      </c>
      <c r="Q2197" t="str">
        <f t="shared" si="35"/>
        <v>34</v>
      </c>
    </row>
    <row r="2198" spans="1:17" x14ac:dyDescent="0.25">
      <c r="A2198">
        <v>2206</v>
      </c>
      <c r="F2198">
        <v>76.223042000000007</v>
      </c>
      <c r="G2198" s="4">
        <v>3</v>
      </c>
      <c r="H2198">
        <v>76.46118700000001</v>
      </c>
      <c r="I2198" s="3">
        <v>4</v>
      </c>
      <c r="P2198">
        <v>2</v>
      </c>
      <c r="Q2198" t="str">
        <f t="shared" si="35"/>
        <v>34</v>
      </c>
    </row>
    <row r="2199" spans="1:17" x14ac:dyDescent="0.25">
      <c r="A2199">
        <v>2207</v>
      </c>
      <c r="F2199">
        <v>76.23505200000001</v>
      </c>
      <c r="G2199" s="4">
        <v>3</v>
      </c>
      <c r="H2199">
        <v>76.437165000000007</v>
      </c>
      <c r="I2199" s="3">
        <v>4</v>
      </c>
      <c r="P2199">
        <v>2</v>
      </c>
      <c r="Q2199" t="str">
        <f t="shared" si="35"/>
        <v>34</v>
      </c>
    </row>
    <row r="2200" spans="1:17" x14ac:dyDescent="0.25">
      <c r="A2200">
        <v>2208</v>
      </c>
      <c r="F2200">
        <v>76.221547000000001</v>
      </c>
      <c r="G2200" s="4">
        <v>3</v>
      </c>
      <c r="H2200">
        <v>76.458919000000009</v>
      </c>
      <c r="I2200" s="3">
        <v>4</v>
      </c>
      <c r="P2200">
        <v>2</v>
      </c>
      <c r="Q2200" t="str">
        <f t="shared" si="35"/>
        <v>34</v>
      </c>
    </row>
    <row r="2201" spans="1:17" x14ac:dyDescent="0.25">
      <c r="A2201">
        <v>2209</v>
      </c>
      <c r="F2201">
        <v>76.232836000000006</v>
      </c>
      <c r="G2201" s="4">
        <v>3</v>
      </c>
      <c r="H2201">
        <v>76.422527000000002</v>
      </c>
      <c r="I2201" s="3">
        <v>4</v>
      </c>
      <c r="P2201">
        <v>2</v>
      </c>
      <c r="Q2201" t="str">
        <f t="shared" si="35"/>
        <v>34</v>
      </c>
    </row>
    <row r="2202" spans="1:17" x14ac:dyDescent="0.25">
      <c r="A2202">
        <v>2210</v>
      </c>
      <c r="F2202">
        <v>76.242217000000011</v>
      </c>
      <c r="G2202" s="4">
        <v>3</v>
      </c>
      <c r="H2202">
        <v>76.405620000000013</v>
      </c>
      <c r="I2202" s="3">
        <v>4</v>
      </c>
      <c r="P2202">
        <v>2</v>
      </c>
      <c r="Q2202" t="str">
        <f t="shared" si="35"/>
        <v>34</v>
      </c>
    </row>
    <row r="2203" spans="1:17" x14ac:dyDescent="0.25">
      <c r="A2203">
        <v>2211</v>
      </c>
      <c r="F2203">
        <v>76.263815000000008</v>
      </c>
      <c r="G2203" s="4">
        <v>3</v>
      </c>
      <c r="H2203">
        <v>76.457886999999999</v>
      </c>
      <c r="I2203" s="3">
        <v>4</v>
      </c>
      <c r="P2203">
        <v>2</v>
      </c>
      <c r="Q2203" t="str">
        <f t="shared" si="35"/>
        <v>34</v>
      </c>
    </row>
    <row r="2204" spans="1:17" x14ac:dyDescent="0.25">
      <c r="A2204">
        <v>2212</v>
      </c>
      <c r="P2204">
        <v>0</v>
      </c>
      <c r="Q2204" t="str">
        <f t="shared" si="35"/>
        <v/>
      </c>
    </row>
    <row r="2205" spans="1:17" x14ac:dyDescent="0.25">
      <c r="A2205">
        <v>2213</v>
      </c>
      <c r="P2205">
        <v>0</v>
      </c>
      <c r="Q2205" t="str">
        <f t="shared" si="35"/>
        <v/>
      </c>
    </row>
    <row r="2206" spans="1:17" x14ac:dyDescent="0.25">
      <c r="A2206">
        <v>2214</v>
      </c>
      <c r="P2206">
        <v>0</v>
      </c>
      <c r="Q2206" t="str">
        <f t="shared" si="35"/>
        <v/>
      </c>
    </row>
    <row r="2207" spans="1:17" x14ac:dyDescent="0.25">
      <c r="A2207">
        <v>2215</v>
      </c>
      <c r="D2207">
        <v>58.697384000000014</v>
      </c>
      <c r="E2207" s="5">
        <v>2</v>
      </c>
      <c r="P2207">
        <v>1</v>
      </c>
      <c r="Q2207" t="str">
        <f t="shared" si="35"/>
        <v>2</v>
      </c>
    </row>
    <row r="2208" spans="1:17" x14ac:dyDescent="0.25">
      <c r="A2208">
        <v>2216</v>
      </c>
      <c r="D2208">
        <v>58.746006000000015</v>
      </c>
      <c r="E2208" s="5">
        <v>2</v>
      </c>
      <c r="P2208">
        <v>1</v>
      </c>
      <c r="Q2208" t="str">
        <f t="shared" si="35"/>
        <v>2</v>
      </c>
    </row>
    <row r="2209" spans="1:17" x14ac:dyDescent="0.25">
      <c r="A2209">
        <v>2217</v>
      </c>
      <c r="D2209">
        <v>58.740749000000015</v>
      </c>
      <c r="E2209" s="5">
        <v>2</v>
      </c>
      <c r="P2209">
        <v>1</v>
      </c>
      <c r="Q2209" t="str">
        <f t="shared" si="35"/>
        <v>2</v>
      </c>
    </row>
    <row r="2210" spans="1:17" x14ac:dyDescent="0.25">
      <c r="A2210">
        <v>2218</v>
      </c>
      <c r="D2210">
        <v>58.740700000000011</v>
      </c>
      <c r="E2210" s="5">
        <v>2</v>
      </c>
      <c r="P2210">
        <v>1</v>
      </c>
      <c r="Q2210" t="str">
        <f t="shared" si="35"/>
        <v>2</v>
      </c>
    </row>
    <row r="2211" spans="1:17" x14ac:dyDescent="0.25">
      <c r="A2211">
        <v>2219</v>
      </c>
      <c r="B2211">
        <v>54.083344000000011</v>
      </c>
      <c r="C2211" s="2">
        <v>1</v>
      </c>
      <c r="D2211">
        <v>58.773399000000012</v>
      </c>
      <c r="E2211" s="5">
        <v>2</v>
      </c>
      <c r="P2211">
        <v>2</v>
      </c>
      <c r="Q2211" t="str">
        <f t="shared" si="35"/>
        <v>12</v>
      </c>
    </row>
    <row r="2212" spans="1:17" x14ac:dyDescent="0.25">
      <c r="A2212">
        <v>2220</v>
      </c>
      <c r="B2212">
        <v>54.073444000000009</v>
      </c>
      <c r="C2212" s="2">
        <v>1</v>
      </c>
      <c r="D2212">
        <v>58.786156000000013</v>
      </c>
      <c r="E2212" s="5">
        <v>2</v>
      </c>
      <c r="P2212">
        <v>2</v>
      </c>
      <c r="Q2212" t="str">
        <f t="shared" si="35"/>
        <v>12</v>
      </c>
    </row>
    <row r="2213" spans="1:17" x14ac:dyDescent="0.25">
      <c r="A2213">
        <v>2221</v>
      </c>
      <c r="B2213">
        <v>54.067169000000014</v>
      </c>
      <c r="C2213" s="2">
        <v>1</v>
      </c>
      <c r="D2213">
        <v>58.799526000000014</v>
      </c>
      <c r="E2213" s="5">
        <v>2</v>
      </c>
      <c r="P2213">
        <v>2</v>
      </c>
      <c r="Q2213" t="str">
        <f t="shared" si="35"/>
        <v>12</v>
      </c>
    </row>
    <row r="2214" spans="1:17" x14ac:dyDescent="0.25">
      <c r="A2214">
        <v>2222</v>
      </c>
      <c r="B2214">
        <v>54.082169000000015</v>
      </c>
      <c r="C2214" s="2">
        <v>1</v>
      </c>
      <c r="D2214">
        <v>58.777378000000013</v>
      </c>
      <c r="E2214" s="5">
        <v>2</v>
      </c>
      <c r="P2214">
        <v>2</v>
      </c>
      <c r="Q2214" t="str">
        <f t="shared" si="35"/>
        <v>12</v>
      </c>
    </row>
    <row r="2215" spans="1:17" x14ac:dyDescent="0.25">
      <c r="A2215">
        <v>2223</v>
      </c>
      <c r="B2215">
        <v>54.089920000000014</v>
      </c>
      <c r="C2215" s="2">
        <v>1</v>
      </c>
      <c r="D2215">
        <v>58.697384000000014</v>
      </c>
      <c r="E2215" s="5">
        <v>2</v>
      </c>
      <c r="P2215">
        <v>2</v>
      </c>
      <c r="Q2215" t="str">
        <f t="shared" si="35"/>
        <v>12</v>
      </c>
    </row>
    <row r="2216" spans="1:17" x14ac:dyDescent="0.25">
      <c r="A2216">
        <v>2224</v>
      </c>
      <c r="B2216">
        <v>54.085995000000011</v>
      </c>
      <c r="C2216" s="2">
        <v>1</v>
      </c>
      <c r="P2216">
        <v>1</v>
      </c>
      <c r="Q2216" t="str">
        <f t="shared" si="35"/>
        <v>1</v>
      </c>
    </row>
    <row r="2217" spans="1:17" x14ac:dyDescent="0.25">
      <c r="A2217">
        <v>2225</v>
      </c>
      <c r="B2217">
        <v>54.147316000000011</v>
      </c>
      <c r="C2217" s="2">
        <v>1</v>
      </c>
      <c r="P2217">
        <v>1</v>
      </c>
      <c r="Q2217" t="str">
        <f t="shared" si="35"/>
        <v>1</v>
      </c>
    </row>
    <row r="2218" spans="1:17" x14ac:dyDescent="0.25">
      <c r="A2218">
        <v>2226</v>
      </c>
      <c r="B2218">
        <v>54.083344000000011</v>
      </c>
      <c r="C2218" s="2">
        <v>1</v>
      </c>
      <c r="P2218">
        <v>1</v>
      </c>
      <c r="Q2218" t="str">
        <f t="shared" si="35"/>
        <v>1</v>
      </c>
    </row>
    <row r="2219" spans="1:17" x14ac:dyDescent="0.25">
      <c r="A2219">
        <v>2227</v>
      </c>
      <c r="B2219">
        <v>54.083344000000011</v>
      </c>
      <c r="C2219" s="2">
        <v>1</v>
      </c>
      <c r="F2219">
        <v>54.745655000000014</v>
      </c>
      <c r="G2219" s="4">
        <v>3</v>
      </c>
      <c r="H2219">
        <v>53.91605400000001</v>
      </c>
      <c r="I2219" s="3">
        <v>4</v>
      </c>
      <c r="P2219">
        <v>3</v>
      </c>
      <c r="Q2219" t="str">
        <f t="shared" si="35"/>
        <v>134</v>
      </c>
    </row>
    <row r="2220" spans="1:17" x14ac:dyDescent="0.25">
      <c r="A2220">
        <v>2228</v>
      </c>
      <c r="F2220">
        <v>54.739021000000015</v>
      </c>
      <c r="G2220" s="4">
        <v>3</v>
      </c>
      <c r="H2220">
        <v>53.830444000000014</v>
      </c>
      <c r="I2220" s="3">
        <v>4</v>
      </c>
      <c r="P2220">
        <v>2</v>
      </c>
      <c r="Q2220" t="str">
        <f t="shared" si="35"/>
        <v>34</v>
      </c>
    </row>
    <row r="2221" spans="1:17" x14ac:dyDescent="0.25">
      <c r="A2221">
        <v>2229</v>
      </c>
      <c r="F2221">
        <v>54.750347000000012</v>
      </c>
      <c r="G2221" s="4">
        <v>3</v>
      </c>
      <c r="H2221">
        <v>53.858048000000011</v>
      </c>
      <c r="I2221" s="3">
        <v>4</v>
      </c>
      <c r="P2221">
        <v>2</v>
      </c>
      <c r="Q2221" t="str">
        <f t="shared" si="35"/>
        <v>34</v>
      </c>
    </row>
    <row r="2222" spans="1:17" x14ac:dyDescent="0.25">
      <c r="A2222">
        <v>2230</v>
      </c>
      <c r="F2222">
        <v>54.734276000000015</v>
      </c>
      <c r="G2222" s="4">
        <v>3</v>
      </c>
      <c r="H2222">
        <v>53.86212900000001</v>
      </c>
      <c r="I2222" s="3">
        <v>4</v>
      </c>
      <c r="P2222">
        <v>2</v>
      </c>
      <c r="Q2222" t="str">
        <f t="shared" si="35"/>
        <v>34</v>
      </c>
    </row>
    <row r="2223" spans="1:17" x14ac:dyDescent="0.25">
      <c r="A2223">
        <v>2231</v>
      </c>
      <c r="F2223">
        <v>54.754326000000013</v>
      </c>
      <c r="G2223" s="4">
        <v>3</v>
      </c>
      <c r="H2223">
        <v>53.872536000000011</v>
      </c>
      <c r="I2223" s="3">
        <v>4</v>
      </c>
      <c r="P2223">
        <v>2</v>
      </c>
      <c r="Q2223" t="str">
        <f t="shared" si="35"/>
        <v>34</v>
      </c>
    </row>
    <row r="2224" spans="1:17" x14ac:dyDescent="0.25">
      <c r="A2224">
        <v>2232</v>
      </c>
      <c r="F2224">
        <v>54.720043000000011</v>
      </c>
      <c r="G2224" s="4">
        <v>3</v>
      </c>
      <c r="H2224">
        <v>53.879932000000011</v>
      </c>
      <c r="I2224" s="3">
        <v>4</v>
      </c>
      <c r="P2224">
        <v>2</v>
      </c>
      <c r="Q2224" t="str">
        <f t="shared" si="35"/>
        <v>34</v>
      </c>
    </row>
    <row r="2225" spans="1:17" x14ac:dyDescent="0.25">
      <c r="A2225">
        <v>2233</v>
      </c>
      <c r="F2225">
        <v>54.770294000000014</v>
      </c>
      <c r="G2225" s="4">
        <v>3</v>
      </c>
      <c r="H2225">
        <v>53.862076000000009</v>
      </c>
      <c r="I2225" s="3">
        <v>4</v>
      </c>
      <c r="P2225">
        <v>2</v>
      </c>
      <c r="Q2225" t="str">
        <f t="shared" si="35"/>
        <v>34</v>
      </c>
    </row>
    <row r="2226" spans="1:17" x14ac:dyDescent="0.25">
      <c r="A2226">
        <v>2234</v>
      </c>
      <c r="F2226">
        <v>54.829781000000011</v>
      </c>
      <c r="G2226" s="4">
        <v>3</v>
      </c>
      <c r="H2226">
        <v>53.867535000000011</v>
      </c>
      <c r="I2226" s="3">
        <v>4</v>
      </c>
      <c r="P2226">
        <v>2</v>
      </c>
      <c r="Q2226" t="str">
        <f t="shared" si="35"/>
        <v>34</v>
      </c>
    </row>
    <row r="2227" spans="1:17" x14ac:dyDescent="0.25">
      <c r="A2227">
        <v>2235</v>
      </c>
      <c r="F2227">
        <v>54.730705000000015</v>
      </c>
      <c r="G2227" s="4">
        <v>3</v>
      </c>
      <c r="H2227">
        <v>53.934727000000009</v>
      </c>
      <c r="I2227" s="3">
        <v>4</v>
      </c>
      <c r="P2227">
        <v>2</v>
      </c>
      <c r="Q2227" t="str">
        <f t="shared" si="35"/>
        <v>34</v>
      </c>
    </row>
    <row r="2228" spans="1:17" x14ac:dyDescent="0.25">
      <c r="A2228">
        <v>2236</v>
      </c>
      <c r="F2228">
        <v>54.745655000000014</v>
      </c>
      <c r="G2228" s="4">
        <v>3</v>
      </c>
      <c r="H2228">
        <v>53.91605400000001</v>
      </c>
      <c r="I2228" s="3">
        <v>4</v>
      </c>
      <c r="P2228">
        <v>2</v>
      </c>
      <c r="Q2228" t="str">
        <f t="shared" si="35"/>
        <v>34</v>
      </c>
    </row>
    <row r="2229" spans="1:17" x14ac:dyDescent="0.25">
      <c r="A2229">
        <v>2237</v>
      </c>
      <c r="D2229">
        <v>36.209221000000014</v>
      </c>
      <c r="E2229" s="5">
        <v>2</v>
      </c>
      <c r="P2229">
        <v>1</v>
      </c>
      <c r="Q2229" t="str">
        <f t="shared" si="35"/>
        <v>2</v>
      </c>
    </row>
    <row r="2230" spans="1:17" x14ac:dyDescent="0.25">
      <c r="A2230">
        <v>2238</v>
      </c>
      <c r="D2230">
        <v>36.226618000000016</v>
      </c>
      <c r="E2230" s="5">
        <v>2</v>
      </c>
      <c r="P2230">
        <v>1</v>
      </c>
      <c r="Q2230" t="str">
        <f t="shared" si="35"/>
        <v>2</v>
      </c>
    </row>
    <row r="2231" spans="1:17" x14ac:dyDescent="0.25">
      <c r="A2231">
        <v>2239</v>
      </c>
      <c r="D2231">
        <v>36.249117000000012</v>
      </c>
      <c r="E2231" s="5">
        <v>2</v>
      </c>
      <c r="P2231">
        <v>1</v>
      </c>
      <c r="Q2231" t="str">
        <f t="shared" si="35"/>
        <v>2</v>
      </c>
    </row>
    <row r="2232" spans="1:17" x14ac:dyDescent="0.25">
      <c r="A2232">
        <v>2240</v>
      </c>
      <c r="D2232">
        <v>36.239168000000014</v>
      </c>
      <c r="E2232" s="5">
        <v>2</v>
      </c>
      <c r="P2232">
        <v>1</v>
      </c>
      <c r="Q2232" t="str">
        <f t="shared" si="35"/>
        <v>2</v>
      </c>
    </row>
    <row r="2233" spans="1:17" x14ac:dyDescent="0.25">
      <c r="A2233">
        <v>2241</v>
      </c>
      <c r="D2233">
        <v>36.231209000000007</v>
      </c>
      <c r="E2233" s="5">
        <v>2</v>
      </c>
      <c r="P2233">
        <v>1</v>
      </c>
      <c r="Q2233" t="str">
        <f t="shared" si="35"/>
        <v>2</v>
      </c>
    </row>
    <row r="2234" spans="1:17" x14ac:dyDescent="0.25">
      <c r="A2234">
        <v>2242</v>
      </c>
      <c r="D2234">
        <v>36.246311000000013</v>
      </c>
      <c r="E2234" s="5">
        <v>2</v>
      </c>
      <c r="P2234">
        <v>1</v>
      </c>
      <c r="Q2234" t="str">
        <f t="shared" si="35"/>
        <v>2</v>
      </c>
    </row>
    <row r="2235" spans="1:17" x14ac:dyDescent="0.25">
      <c r="A2235">
        <v>2243</v>
      </c>
      <c r="B2235">
        <v>29.769657000000009</v>
      </c>
      <c r="C2235" s="2">
        <v>1</v>
      </c>
      <c r="D2235">
        <v>36.228300000000011</v>
      </c>
      <c r="E2235" s="5">
        <v>2</v>
      </c>
      <c r="P2235">
        <v>2</v>
      </c>
      <c r="Q2235" t="str">
        <f t="shared" si="35"/>
        <v>12</v>
      </c>
    </row>
    <row r="2236" spans="1:17" x14ac:dyDescent="0.25">
      <c r="A2236">
        <v>2244</v>
      </c>
      <c r="B2236">
        <v>29.794300000000007</v>
      </c>
      <c r="C2236" s="2">
        <v>1</v>
      </c>
      <c r="D2236">
        <v>36.190599000000013</v>
      </c>
      <c r="E2236" s="5">
        <v>2</v>
      </c>
      <c r="P2236">
        <v>2</v>
      </c>
      <c r="Q2236" t="str">
        <f t="shared" si="35"/>
        <v>12</v>
      </c>
    </row>
    <row r="2237" spans="1:17" x14ac:dyDescent="0.25">
      <c r="A2237">
        <v>2245</v>
      </c>
      <c r="B2237">
        <v>29.780014000000008</v>
      </c>
      <c r="C2237" s="2">
        <v>1</v>
      </c>
      <c r="D2237">
        <v>36.129480000000015</v>
      </c>
      <c r="E2237" s="5">
        <v>2</v>
      </c>
      <c r="P2237">
        <v>2</v>
      </c>
      <c r="Q2237" t="str">
        <f t="shared" si="35"/>
        <v>12</v>
      </c>
    </row>
    <row r="2238" spans="1:17" x14ac:dyDescent="0.25">
      <c r="A2238">
        <v>2246</v>
      </c>
      <c r="B2238">
        <v>29.802361000000012</v>
      </c>
      <c r="C2238" s="2">
        <v>1</v>
      </c>
      <c r="D2238">
        <v>36.209221000000014</v>
      </c>
      <c r="E2238" s="5">
        <v>2</v>
      </c>
      <c r="P2238">
        <v>2</v>
      </c>
      <c r="Q2238" t="str">
        <f t="shared" si="35"/>
        <v>12</v>
      </c>
    </row>
    <row r="2239" spans="1:17" x14ac:dyDescent="0.25">
      <c r="A2239">
        <v>2247</v>
      </c>
      <c r="B2239">
        <v>29.827461000000014</v>
      </c>
      <c r="C2239" s="2">
        <v>1</v>
      </c>
      <c r="P2239">
        <v>1</v>
      </c>
      <c r="Q2239" t="str">
        <f t="shared" si="35"/>
        <v>1</v>
      </c>
    </row>
    <row r="2240" spans="1:17" x14ac:dyDescent="0.25">
      <c r="A2240">
        <v>2248</v>
      </c>
      <c r="B2240">
        <v>29.870266000000015</v>
      </c>
      <c r="C2240" s="2">
        <v>1</v>
      </c>
      <c r="P2240">
        <v>1</v>
      </c>
      <c r="Q2240" t="str">
        <f t="shared" si="35"/>
        <v>1</v>
      </c>
    </row>
    <row r="2241" spans="1:17" x14ac:dyDescent="0.25">
      <c r="A2241">
        <v>2249</v>
      </c>
      <c r="B2241">
        <v>29.865725000000012</v>
      </c>
      <c r="C2241" s="2">
        <v>1</v>
      </c>
      <c r="P2241">
        <v>1</v>
      </c>
      <c r="Q2241" t="str">
        <f t="shared" si="35"/>
        <v>1</v>
      </c>
    </row>
    <row r="2242" spans="1:17" x14ac:dyDescent="0.25">
      <c r="A2242">
        <v>2250</v>
      </c>
      <c r="B2242">
        <v>29.817921000000013</v>
      </c>
      <c r="C2242" s="2">
        <v>1</v>
      </c>
      <c r="P2242">
        <v>1</v>
      </c>
      <c r="Q2242" t="str">
        <f t="shared" ref="Q2242:Q2305" si="36">CONCATENATE(C2242,E2242,G2242,I2242)</f>
        <v>1</v>
      </c>
    </row>
    <row r="2243" spans="1:17" x14ac:dyDescent="0.25">
      <c r="A2243">
        <v>2251</v>
      </c>
      <c r="B2243">
        <v>29.822411000000017</v>
      </c>
      <c r="C2243" s="2">
        <v>1</v>
      </c>
      <c r="P2243">
        <v>1</v>
      </c>
      <c r="Q2243" t="str">
        <f t="shared" si="36"/>
        <v>1</v>
      </c>
    </row>
    <row r="2244" spans="1:17" x14ac:dyDescent="0.25">
      <c r="A2244">
        <v>2252</v>
      </c>
      <c r="B2244">
        <v>29.786749000000015</v>
      </c>
      <c r="C2244" s="2">
        <v>1</v>
      </c>
      <c r="H2244">
        <v>30.781799000000014</v>
      </c>
      <c r="I2244" s="3">
        <v>4</v>
      </c>
      <c r="P2244">
        <v>2</v>
      </c>
      <c r="Q2244" t="str">
        <f t="shared" si="36"/>
        <v>14</v>
      </c>
    </row>
    <row r="2245" spans="1:17" x14ac:dyDescent="0.25">
      <c r="A2245">
        <v>2253</v>
      </c>
      <c r="B2245">
        <v>29.769657000000009</v>
      </c>
      <c r="C2245" s="2">
        <v>1</v>
      </c>
      <c r="F2245">
        <v>30.624409000000014</v>
      </c>
      <c r="G2245" s="4">
        <v>3</v>
      </c>
      <c r="H2245">
        <v>30.781799000000014</v>
      </c>
      <c r="I2245" s="3">
        <v>4</v>
      </c>
      <c r="P2245">
        <v>3</v>
      </c>
      <c r="Q2245" t="str">
        <f t="shared" si="36"/>
        <v>134</v>
      </c>
    </row>
    <row r="2246" spans="1:17" x14ac:dyDescent="0.25">
      <c r="A2246">
        <v>2254</v>
      </c>
      <c r="F2246">
        <v>30.624409000000014</v>
      </c>
      <c r="G2246" s="4">
        <v>3</v>
      </c>
      <c r="H2246">
        <v>30.781799000000014</v>
      </c>
      <c r="I2246" s="3">
        <v>4</v>
      </c>
      <c r="P2246">
        <v>2</v>
      </c>
      <c r="Q2246" t="str">
        <f t="shared" si="36"/>
        <v>34</v>
      </c>
    </row>
    <row r="2247" spans="1:17" x14ac:dyDescent="0.25">
      <c r="A2247">
        <v>2255</v>
      </c>
      <c r="F2247">
        <v>30.624409000000014</v>
      </c>
      <c r="G2247" s="4">
        <v>3</v>
      </c>
      <c r="H2247">
        <v>30.799452000000016</v>
      </c>
      <c r="I2247" s="3">
        <v>4</v>
      </c>
      <c r="J2247">
        <v>38.936729000000014</v>
      </c>
      <c r="K2247" t="s">
        <v>22</v>
      </c>
      <c r="Q2247" t="str">
        <f t="shared" si="36"/>
        <v>34</v>
      </c>
    </row>
    <row r="2248" spans="1:17" x14ac:dyDescent="0.25">
      <c r="A2248">
        <v>2256</v>
      </c>
      <c r="Q2248" t="str">
        <f t="shared" si="36"/>
        <v/>
      </c>
    </row>
    <row r="2249" spans="1:17" x14ac:dyDescent="0.25">
      <c r="A2249">
        <v>2257</v>
      </c>
      <c r="J2249">
        <v>38.766281000000014</v>
      </c>
      <c r="K2249" t="s">
        <v>22</v>
      </c>
      <c r="Q2249" t="str">
        <f t="shared" si="36"/>
        <v/>
      </c>
    </row>
    <row r="2250" spans="1:17" x14ac:dyDescent="0.25">
      <c r="A2250">
        <v>2258</v>
      </c>
      <c r="D2250">
        <v>51.351391000000014</v>
      </c>
      <c r="E2250" s="5">
        <v>2</v>
      </c>
      <c r="P2250">
        <v>1</v>
      </c>
      <c r="Q2250" t="str">
        <f t="shared" si="36"/>
        <v>2</v>
      </c>
    </row>
    <row r="2251" spans="1:17" x14ac:dyDescent="0.25">
      <c r="A2251">
        <v>2259</v>
      </c>
      <c r="D2251">
        <v>51.335522000000012</v>
      </c>
      <c r="E2251" s="5">
        <v>2</v>
      </c>
      <c r="P2251">
        <v>1</v>
      </c>
      <c r="Q2251" t="str">
        <f t="shared" si="36"/>
        <v>2</v>
      </c>
    </row>
    <row r="2252" spans="1:17" x14ac:dyDescent="0.25">
      <c r="A2252">
        <v>2260</v>
      </c>
      <c r="D2252">
        <v>51.335014000000015</v>
      </c>
      <c r="E2252" s="5">
        <v>2</v>
      </c>
      <c r="P2252">
        <v>1</v>
      </c>
      <c r="Q2252" t="str">
        <f t="shared" si="36"/>
        <v>2</v>
      </c>
    </row>
    <row r="2253" spans="1:17" x14ac:dyDescent="0.25">
      <c r="A2253">
        <v>2261</v>
      </c>
      <c r="D2253">
        <v>51.351391000000014</v>
      </c>
      <c r="E2253" s="5">
        <v>2</v>
      </c>
      <c r="P2253">
        <v>1</v>
      </c>
      <c r="Q2253" t="str">
        <f t="shared" si="36"/>
        <v>2</v>
      </c>
    </row>
    <row r="2254" spans="1:17" x14ac:dyDescent="0.25">
      <c r="A2254">
        <v>2262</v>
      </c>
      <c r="D2254">
        <v>51.351391000000014</v>
      </c>
      <c r="E2254" s="5">
        <v>2</v>
      </c>
      <c r="P2254">
        <v>1</v>
      </c>
      <c r="Q2254" t="str">
        <f t="shared" si="36"/>
        <v>2</v>
      </c>
    </row>
    <row r="2255" spans="1:17" x14ac:dyDescent="0.25">
      <c r="A2255">
        <v>2263</v>
      </c>
      <c r="B2255">
        <v>56.21282200000001</v>
      </c>
      <c r="C2255" s="2">
        <v>1</v>
      </c>
      <c r="D2255">
        <v>51.351391000000014</v>
      </c>
      <c r="E2255" s="5">
        <v>2</v>
      </c>
      <c r="P2255">
        <v>2</v>
      </c>
      <c r="Q2255" t="str">
        <f t="shared" si="36"/>
        <v>12</v>
      </c>
    </row>
    <row r="2256" spans="1:17" x14ac:dyDescent="0.25">
      <c r="A2256">
        <v>2264</v>
      </c>
      <c r="B2256">
        <v>56.209610000000012</v>
      </c>
      <c r="C2256" s="2">
        <v>1</v>
      </c>
      <c r="D2256">
        <v>51.351391000000014</v>
      </c>
      <c r="E2256" s="5">
        <v>2</v>
      </c>
      <c r="P2256">
        <v>2</v>
      </c>
      <c r="Q2256" t="str">
        <f t="shared" si="36"/>
        <v>12</v>
      </c>
    </row>
    <row r="2257" spans="1:17" x14ac:dyDescent="0.25">
      <c r="A2257">
        <v>2265</v>
      </c>
      <c r="B2257">
        <v>56.241901000000013</v>
      </c>
      <c r="C2257" s="2">
        <v>1</v>
      </c>
      <c r="D2257">
        <v>51.351391000000014</v>
      </c>
      <c r="E2257" s="5">
        <v>2</v>
      </c>
      <c r="P2257">
        <v>2</v>
      </c>
      <c r="Q2257" t="str">
        <f t="shared" si="36"/>
        <v>12</v>
      </c>
    </row>
    <row r="2258" spans="1:17" x14ac:dyDescent="0.25">
      <c r="A2258">
        <v>2266</v>
      </c>
      <c r="B2258">
        <v>56.234352000000015</v>
      </c>
      <c r="C2258" s="2">
        <v>1</v>
      </c>
      <c r="P2258">
        <v>1</v>
      </c>
      <c r="Q2258" t="str">
        <f t="shared" si="36"/>
        <v>1</v>
      </c>
    </row>
    <row r="2259" spans="1:17" x14ac:dyDescent="0.25">
      <c r="A2259">
        <v>2267</v>
      </c>
      <c r="B2259">
        <v>56.234352000000015</v>
      </c>
      <c r="C2259" s="2">
        <v>1</v>
      </c>
      <c r="P2259">
        <v>1</v>
      </c>
      <c r="Q2259" t="str">
        <f t="shared" si="36"/>
        <v>1</v>
      </c>
    </row>
    <row r="2260" spans="1:17" x14ac:dyDescent="0.25">
      <c r="A2260">
        <v>2268</v>
      </c>
      <c r="B2260">
        <v>56.21282200000001</v>
      </c>
      <c r="C2260" s="2">
        <v>1</v>
      </c>
      <c r="F2260">
        <v>54.188793000000011</v>
      </c>
      <c r="G2260" s="4">
        <v>3</v>
      </c>
      <c r="P2260">
        <v>2</v>
      </c>
      <c r="Q2260" t="str">
        <f t="shared" si="36"/>
        <v>13</v>
      </c>
    </row>
    <row r="2261" spans="1:17" x14ac:dyDescent="0.25">
      <c r="A2261">
        <v>2269</v>
      </c>
      <c r="F2261">
        <v>54.184509000000013</v>
      </c>
      <c r="G2261" s="4">
        <v>3</v>
      </c>
      <c r="H2261">
        <v>54.835087000000009</v>
      </c>
      <c r="I2261" s="3">
        <v>4</v>
      </c>
      <c r="P2261">
        <v>2</v>
      </c>
      <c r="Q2261" t="str">
        <f t="shared" si="36"/>
        <v>34</v>
      </c>
    </row>
    <row r="2262" spans="1:17" x14ac:dyDescent="0.25">
      <c r="A2262">
        <v>2270</v>
      </c>
      <c r="F2262">
        <v>54.144615000000009</v>
      </c>
      <c r="G2262" s="4">
        <v>3</v>
      </c>
      <c r="H2262">
        <v>54.858658000000013</v>
      </c>
      <c r="I2262" s="3">
        <v>4</v>
      </c>
      <c r="P2262">
        <v>2</v>
      </c>
      <c r="Q2262" t="str">
        <f t="shared" si="36"/>
        <v>34</v>
      </c>
    </row>
    <row r="2263" spans="1:17" x14ac:dyDescent="0.25">
      <c r="A2263">
        <v>2271</v>
      </c>
      <c r="F2263">
        <v>54.197414000000009</v>
      </c>
      <c r="G2263" s="4">
        <v>3</v>
      </c>
      <c r="H2263">
        <v>54.821926000000012</v>
      </c>
      <c r="I2263" s="3">
        <v>4</v>
      </c>
      <c r="P2263">
        <v>2</v>
      </c>
      <c r="Q2263" t="str">
        <f t="shared" si="36"/>
        <v>34</v>
      </c>
    </row>
    <row r="2264" spans="1:17" x14ac:dyDescent="0.25">
      <c r="A2264">
        <v>2272</v>
      </c>
      <c r="F2264">
        <v>54.188641000000011</v>
      </c>
      <c r="G2264" s="4">
        <v>3</v>
      </c>
      <c r="H2264">
        <v>54.868862000000014</v>
      </c>
      <c r="I2264" s="3">
        <v>4</v>
      </c>
      <c r="P2264">
        <v>2</v>
      </c>
      <c r="Q2264" t="str">
        <f t="shared" si="36"/>
        <v>34</v>
      </c>
    </row>
    <row r="2265" spans="1:17" x14ac:dyDescent="0.25">
      <c r="A2265">
        <v>2273</v>
      </c>
      <c r="F2265">
        <v>54.292721000000014</v>
      </c>
      <c r="G2265" s="4">
        <v>3</v>
      </c>
      <c r="H2265">
        <v>54.911766000000014</v>
      </c>
      <c r="I2265" s="3">
        <v>4</v>
      </c>
      <c r="P2265">
        <v>2</v>
      </c>
      <c r="Q2265" t="str">
        <f t="shared" si="36"/>
        <v>34</v>
      </c>
    </row>
    <row r="2266" spans="1:17" x14ac:dyDescent="0.25">
      <c r="A2266">
        <v>2274</v>
      </c>
      <c r="F2266">
        <v>54.287006000000012</v>
      </c>
      <c r="G2266" s="4">
        <v>3</v>
      </c>
      <c r="H2266">
        <v>54.917377000000009</v>
      </c>
      <c r="I2266" s="3">
        <v>4</v>
      </c>
      <c r="P2266">
        <v>2</v>
      </c>
      <c r="Q2266" t="str">
        <f t="shared" si="36"/>
        <v>34</v>
      </c>
    </row>
    <row r="2267" spans="1:17" x14ac:dyDescent="0.25">
      <c r="A2267">
        <v>2275</v>
      </c>
      <c r="F2267">
        <v>54.299759000000009</v>
      </c>
      <c r="G2267" s="4">
        <v>3</v>
      </c>
      <c r="H2267">
        <v>54.933552000000013</v>
      </c>
      <c r="I2267" s="3">
        <v>4</v>
      </c>
      <c r="P2267">
        <v>2</v>
      </c>
      <c r="Q2267" t="str">
        <f t="shared" si="36"/>
        <v>34</v>
      </c>
    </row>
    <row r="2268" spans="1:17" x14ac:dyDescent="0.25">
      <c r="A2268">
        <v>2276</v>
      </c>
      <c r="F2268">
        <v>54.188793000000011</v>
      </c>
      <c r="G2268" s="4">
        <v>3</v>
      </c>
      <c r="H2268">
        <v>54.835087000000009</v>
      </c>
      <c r="I2268" s="3">
        <v>4</v>
      </c>
      <c r="P2268">
        <v>2</v>
      </c>
      <c r="Q2268" t="str">
        <f t="shared" si="36"/>
        <v>34</v>
      </c>
    </row>
    <row r="2269" spans="1:17" x14ac:dyDescent="0.25">
      <c r="A2269">
        <v>2277</v>
      </c>
      <c r="P2269">
        <v>0</v>
      </c>
      <c r="Q2269" t="str">
        <f t="shared" si="36"/>
        <v/>
      </c>
    </row>
    <row r="2270" spans="1:17" x14ac:dyDescent="0.25">
      <c r="A2270">
        <v>2278</v>
      </c>
      <c r="P2270">
        <v>0</v>
      </c>
      <c r="Q2270" t="str">
        <f t="shared" si="36"/>
        <v/>
      </c>
    </row>
    <row r="2271" spans="1:17" x14ac:dyDescent="0.25">
      <c r="A2271">
        <v>2279</v>
      </c>
      <c r="P2271">
        <v>0</v>
      </c>
      <c r="Q2271" t="str">
        <f t="shared" si="36"/>
        <v/>
      </c>
    </row>
    <row r="2272" spans="1:17" x14ac:dyDescent="0.25">
      <c r="A2272">
        <v>2280</v>
      </c>
      <c r="P2272">
        <v>0</v>
      </c>
      <c r="Q2272" t="str">
        <f t="shared" si="36"/>
        <v/>
      </c>
    </row>
    <row r="2273" spans="1:17" x14ac:dyDescent="0.25">
      <c r="A2273">
        <v>2281</v>
      </c>
      <c r="P2273">
        <v>0</v>
      </c>
      <c r="Q2273" t="str">
        <f t="shared" si="36"/>
        <v/>
      </c>
    </row>
    <row r="2274" spans="1:17" x14ac:dyDescent="0.25">
      <c r="A2274">
        <v>2282</v>
      </c>
      <c r="D2274">
        <v>76.612526000000003</v>
      </c>
      <c r="E2274" s="5">
        <v>2</v>
      </c>
      <c r="P2274">
        <v>1</v>
      </c>
      <c r="Q2274" t="str">
        <f t="shared" si="36"/>
        <v>2</v>
      </c>
    </row>
    <row r="2275" spans="1:17" x14ac:dyDescent="0.25">
      <c r="A2275">
        <v>2283</v>
      </c>
      <c r="D2275">
        <v>76.591341</v>
      </c>
      <c r="E2275" s="5">
        <v>2</v>
      </c>
      <c r="P2275">
        <v>1</v>
      </c>
      <c r="Q2275" t="str">
        <f t="shared" si="36"/>
        <v>2</v>
      </c>
    </row>
    <row r="2276" spans="1:17" x14ac:dyDescent="0.25">
      <c r="A2276">
        <v>2284</v>
      </c>
      <c r="D2276">
        <v>76.571599000000006</v>
      </c>
      <c r="E2276" s="5">
        <v>2</v>
      </c>
      <c r="P2276">
        <v>1</v>
      </c>
      <c r="Q2276" t="str">
        <f t="shared" si="36"/>
        <v>2</v>
      </c>
    </row>
    <row r="2277" spans="1:17" x14ac:dyDescent="0.25">
      <c r="A2277">
        <v>2285</v>
      </c>
      <c r="D2277">
        <v>76.537423000000004</v>
      </c>
      <c r="E2277" s="5">
        <v>2</v>
      </c>
      <c r="P2277">
        <v>1</v>
      </c>
      <c r="Q2277" t="str">
        <f t="shared" si="36"/>
        <v>2</v>
      </c>
    </row>
    <row r="2278" spans="1:17" x14ac:dyDescent="0.25">
      <c r="A2278">
        <v>2286</v>
      </c>
      <c r="B2278">
        <v>80.779795000000007</v>
      </c>
      <c r="C2278" s="2">
        <v>1</v>
      </c>
      <c r="D2278">
        <v>76.550156000000001</v>
      </c>
      <c r="E2278" s="5">
        <v>2</v>
      </c>
      <c r="P2278">
        <v>2</v>
      </c>
      <c r="Q2278" t="str">
        <f t="shared" si="36"/>
        <v>12</v>
      </c>
    </row>
    <row r="2279" spans="1:17" x14ac:dyDescent="0.25">
      <c r="A2279">
        <v>2287</v>
      </c>
      <c r="B2279">
        <v>80.751032000000009</v>
      </c>
      <c r="C2279" s="2">
        <v>1</v>
      </c>
      <c r="D2279">
        <v>76.659176000000002</v>
      </c>
      <c r="E2279" s="5">
        <v>2</v>
      </c>
      <c r="P2279">
        <v>2</v>
      </c>
      <c r="Q2279" t="str">
        <f t="shared" si="36"/>
        <v>12</v>
      </c>
    </row>
    <row r="2280" spans="1:17" x14ac:dyDescent="0.25">
      <c r="A2280">
        <v>2288</v>
      </c>
      <c r="B2280">
        <v>80.732166000000007</v>
      </c>
      <c r="C2280" s="2">
        <v>1</v>
      </c>
      <c r="D2280">
        <v>76.612526000000003</v>
      </c>
      <c r="E2280" s="5">
        <v>2</v>
      </c>
      <c r="P2280">
        <v>2</v>
      </c>
      <c r="Q2280" t="str">
        <f t="shared" si="36"/>
        <v>12</v>
      </c>
    </row>
    <row r="2281" spans="1:17" x14ac:dyDescent="0.25">
      <c r="A2281">
        <v>2289</v>
      </c>
      <c r="B2281">
        <v>80.732939000000002</v>
      </c>
      <c r="C2281" s="2">
        <v>1</v>
      </c>
      <c r="P2281">
        <v>1</v>
      </c>
      <c r="Q2281" t="str">
        <f t="shared" si="36"/>
        <v>1</v>
      </c>
    </row>
    <row r="2282" spans="1:17" x14ac:dyDescent="0.25">
      <c r="A2282">
        <v>2290</v>
      </c>
      <c r="B2282">
        <v>80.779795000000007</v>
      </c>
      <c r="C2282" s="2">
        <v>1</v>
      </c>
      <c r="P2282">
        <v>1</v>
      </c>
      <c r="Q2282" t="str">
        <f t="shared" si="36"/>
        <v>1</v>
      </c>
    </row>
    <row r="2283" spans="1:17" x14ac:dyDescent="0.25">
      <c r="A2283">
        <v>2291</v>
      </c>
      <c r="B2283">
        <v>80.779795000000007</v>
      </c>
      <c r="C2283" s="2">
        <v>1</v>
      </c>
      <c r="F2283">
        <v>79.744950000000003</v>
      </c>
      <c r="G2283" s="4">
        <v>3</v>
      </c>
      <c r="H2283">
        <v>79.924846000000002</v>
      </c>
      <c r="I2283" s="3">
        <v>4</v>
      </c>
      <c r="P2283">
        <v>3</v>
      </c>
      <c r="Q2283" t="str">
        <f t="shared" si="36"/>
        <v>134</v>
      </c>
    </row>
    <row r="2284" spans="1:17" x14ac:dyDescent="0.25">
      <c r="A2284">
        <v>2292</v>
      </c>
      <c r="F2284">
        <v>79.764125000000007</v>
      </c>
      <c r="G2284" s="4">
        <v>3</v>
      </c>
      <c r="H2284">
        <v>79.830362000000008</v>
      </c>
      <c r="I2284" s="3">
        <v>4</v>
      </c>
      <c r="P2284">
        <v>2</v>
      </c>
      <c r="Q2284" t="str">
        <f t="shared" si="36"/>
        <v>34</v>
      </c>
    </row>
    <row r="2285" spans="1:17" x14ac:dyDescent="0.25">
      <c r="A2285">
        <v>2293</v>
      </c>
      <c r="F2285">
        <v>79.776651000000001</v>
      </c>
      <c r="G2285" s="4">
        <v>3</v>
      </c>
      <c r="H2285">
        <v>79.855311</v>
      </c>
      <c r="I2285" s="3">
        <v>4</v>
      </c>
      <c r="P2285">
        <v>2</v>
      </c>
      <c r="Q2285" t="str">
        <f t="shared" si="36"/>
        <v>34</v>
      </c>
    </row>
    <row r="2286" spans="1:17" x14ac:dyDescent="0.25">
      <c r="A2286">
        <v>2294</v>
      </c>
      <c r="F2286">
        <v>79.754949000000011</v>
      </c>
      <c r="G2286" s="4">
        <v>3</v>
      </c>
      <c r="H2286">
        <v>79.867785000000012</v>
      </c>
      <c r="I2286" s="3">
        <v>4</v>
      </c>
      <c r="P2286">
        <v>2</v>
      </c>
      <c r="Q2286" t="str">
        <f t="shared" si="36"/>
        <v>34</v>
      </c>
    </row>
    <row r="2287" spans="1:17" x14ac:dyDescent="0.25">
      <c r="A2287">
        <v>2295</v>
      </c>
      <c r="F2287">
        <v>79.747269000000003</v>
      </c>
      <c r="G2287" s="4">
        <v>3</v>
      </c>
      <c r="H2287">
        <v>79.902166000000008</v>
      </c>
      <c r="I2287" s="3">
        <v>4</v>
      </c>
      <c r="P2287">
        <v>2</v>
      </c>
      <c r="Q2287" t="str">
        <f t="shared" si="36"/>
        <v>34</v>
      </c>
    </row>
    <row r="2288" spans="1:17" x14ac:dyDescent="0.25">
      <c r="A2288">
        <v>2296</v>
      </c>
      <c r="F2288">
        <v>79.698145000000011</v>
      </c>
      <c r="G2288" s="4">
        <v>3</v>
      </c>
      <c r="H2288">
        <v>79.903661</v>
      </c>
      <c r="I2288" s="3">
        <v>4</v>
      </c>
      <c r="P2288">
        <v>2</v>
      </c>
      <c r="Q2288" t="str">
        <f t="shared" si="36"/>
        <v>34</v>
      </c>
    </row>
    <row r="2289" spans="1:17" x14ac:dyDescent="0.25">
      <c r="A2289">
        <v>2297</v>
      </c>
      <c r="F2289">
        <v>79.744950000000003</v>
      </c>
      <c r="G2289" s="4">
        <v>3</v>
      </c>
      <c r="H2289">
        <v>79.924846000000002</v>
      </c>
      <c r="I2289" s="3">
        <v>4</v>
      </c>
      <c r="P2289">
        <v>2</v>
      </c>
      <c r="Q2289" t="str">
        <f t="shared" si="36"/>
        <v>34</v>
      </c>
    </row>
    <row r="2290" spans="1:17" x14ac:dyDescent="0.25">
      <c r="A2290">
        <v>2298</v>
      </c>
      <c r="F2290">
        <v>79.744950000000003</v>
      </c>
      <c r="G2290" s="4">
        <v>3</v>
      </c>
      <c r="H2290">
        <v>79.924846000000002</v>
      </c>
      <c r="I2290" s="3">
        <v>4</v>
      </c>
      <c r="P2290">
        <v>2</v>
      </c>
      <c r="Q2290" t="str">
        <f t="shared" si="36"/>
        <v>34</v>
      </c>
    </row>
    <row r="2291" spans="1:17" x14ac:dyDescent="0.25">
      <c r="A2291">
        <v>2299</v>
      </c>
      <c r="P2291">
        <v>0</v>
      </c>
      <c r="Q2291" t="str">
        <f t="shared" si="36"/>
        <v/>
      </c>
    </row>
    <row r="2292" spans="1:17" x14ac:dyDescent="0.25">
      <c r="A2292">
        <v>2300</v>
      </c>
      <c r="P2292">
        <v>0</v>
      </c>
      <c r="Q2292" t="str">
        <f t="shared" si="36"/>
        <v/>
      </c>
    </row>
    <row r="2293" spans="1:17" x14ac:dyDescent="0.25">
      <c r="A2293">
        <v>2301</v>
      </c>
      <c r="P2293">
        <v>0</v>
      </c>
      <c r="Q2293" t="str">
        <f t="shared" si="36"/>
        <v/>
      </c>
    </row>
    <row r="2294" spans="1:17" x14ac:dyDescent="0.25">
      <c r="A2294">
        <v>2302</v>
      </c>
      <c r="D2294">
        <v>102.46989600000001</v>
      </c>
      <c r="E2294" s="5">
        <v>2</v>
      </c>
      <c r="P2294">
        <v>1</v>
      </c>
      <c r="Q2294" t="str">
        <f t="shared" si="36"/>
        <v>2</v>
      </c>
    </row>
    <row r="2295" spans="1:17" x14ac:dyDescent="0.25">
      <c r="A2295">
        <v>2303</v>
      </c>
      <c r="D2295">
        <v>102.506445</v>
      </c>
      <c r="E2295" s="5">
        <v>2</v>
      </c>
      <c r="P2295">
        <v>1</v>
      </c>
      <c r="Q2295" t="str">
        <f t="shared" si="36"/>
        <v>2</v>
      </c>
    </row>
    <row r="2296" spans="1:17" x14ac:dyDescent="0.25">
      <c r="A2296">
        <v>2304</v>
      </c>
      <c r="D2296">
        <v>102.51819800000001</v>
      </c>
      <c r="E2296" s="5">
        <v>2</v>
      </c>
      <c r="P2296">
        <v>1</v>
      </c>
      <c r="Q2296" t="str">
        <f t="shared" si="36"/>
        <v>2</v>
      </c>
    </row>
    <row r="2297" spans="1:17" x14ac:dyDescent="0.25">
      <c r="A2297">
        <v>2305</v>
      </c>
      <c r="D2297">
        <v>102.471602</v>
      </c>
      <c r="E2297" s="5">
        <v>2</v>
      </c>
      <c r="P2297">
        <v>1</v>
      </c>
      <c r="Q2297" t="str">
        <f t="shared" si="36"/>
        <v>2</v>
      </c>
    </row>
    <row r="2298" spans="1:17" x14ac:dyDescent="0.25">
      <c r="A2298">
        <v>2306</v>
      </c>
      <c r="D2298">
        <v>102.48412500000001</v>
      </c>
      <c r="E2298" s="5">
        <v>2</v>
      </c>
      <c r="P2298">
        <v>1</v>
      </c>
      <c r="Q2298" t="str">
        <f t="shared" si="36"/>
        <v>2</v>
      </c>
    </row>
    <row r="2299" spans="1:17" x14ac:dyDescent="0.25">
      <c r="A2299">
        <v>2307</v>
      </c>
      <c r="B2299">
        <v>108.53695900000001</v>
      </c>
      <c r="C2299" s="2">
        <v>1</v>
      </c>
      <c r="D2299">
        <v>102.517218</v>
      </c>
      <c r="E2299" s="5">
        <v>2</v>
      </c>
      <c r="P2299">
        <v>2</v>
      </c>
      <c r="Q2299" t="str">
        <f t="shared" si="36"/>
        <v>12</v>
      </c>
    </row>
    <row r="2300" spans="1:17" x14ac:dyDescent="0.25">
      <c r="A2300">
        <v>2308</v>
      </c>
      <c r="B2300">
        <v>108.52108600000001</v>
      </c>
      <c r="C2300" s="2">
        <v>1</v>
      </c>
      <c r="D2300">
        <v>102.476809</v>
      </c>
      <c r="E2300" s="5">
        <v>2</v>
      </c>
      <c r="P2300">
        <v>2</v>
      </c>
      <c r="Q2300" t="str">
        <f t="shared" si="36"/>
        <v>12</v>
      </c>
    </row>
    <row r="2301" spans="1:17" x14ac:dyDescent="0.25">
      <c r="A2301">
        <v>2309</v>
      </c>
      <c r="B2301">
        <v>108.53448700000001</v>
      </c>
      <c r="C2301" s="2">
        <v>1</v>
      </c>
      <c r="D2301">
        <v>102.46989600000001</v>
      </c>
      <c r="E2301" s="5">
        <v>2</v>
      </c>
      <c r="P2301">
        <v>2</v>
      </c>
      <c r="Q2301" t="str">
        <f t="shared" si="36"/>
        <v>12</v>
      </c>
    </row>
    <row r="2302" spans="1:17" x14ac:dyDescent="0.25">
      <c r="A2302">
        <v>2310</v>
      </c>
      <c r="B2302">
        <v>108.54041500000001</v>
      </c>
      <c r="C2302" s="2">
        <v>1</v>
      </c>
      <c r="P2302">
        <v>1</v>
      </c>
      <c r="Q2302" t="str">
        <f t="shared" si="36"/>
        <v>1</v>
      </c>
    </row>
    <row r="2303" spans="1:17" x14ac:dyDescent="0.25">
      <c r="A2303">
        <v>2311</v>
      </c>
      <c r="B2303">
        <v>108.48067300000001</v>
      </c>
      <c r="C2303" s="2">
        <v>1</v>
      </c>
      <c r="P2303">
        <v>1</v>
      </c>
      <c r="Q2303" t="str">
        <f t="shared" si="36"/>
        <v>1</v>
      </c>
    </row>
    <row r="2304" spans="1:17" x14ac:dyDescent="0.25">
      <c r="A2304">
        <v>2312</v>
      </c>
      <c r="B2304">
        <v>108.53695900000001</v>
      </c>
      <c r="C2304" s="2">
        <v>1</v>
      </c>
      <c r="P2304">
        <v>1</v>
      </c>
      <c r="Q2304" t="str">
        <f t="shared" si="36"/>
        <v>1</v>
      </c>
    </row>
    <row r="2305" spans="1:17" x14ac:dyDescent="0.25">
      <c r="A2305">
        <v>2313</v>
      </c>
      <c r="B2305">
        <v>108.53695900000001</v>
      </c>
      <c r="C2305" s="2">
        <v>1</v>
      </c>
      <c r="H2305">
        <v>108.58479500000001</v>
      </c>
      <c r="I2305" s="3">
        <v>4</v>
      </c>
      <c r="P2305">
        <v>2</v>
      </c>
      <c r="Q2305" t="str">
        <f t="shared" si="36"/>
        <v>14</v>
      </c>
    </row>
    <row r="2306" spans="1:17" x14ac:dyDescent="0.25">
      <c r="A2306">
        <v>2314</v>
      </c>
      <c r="F2306">
        <v>109.62139300000001</v>
      </c>
      <c r="G2306" s="4">
        <v>3</v>
      </c>
      <c r="H2306">
        <v>108.59371400000001</v>
      </c>
      <c r="I2306" s="3">
        <v>4</v>
      </c>
      <c r="P2306">
        <v>2</v>
      </c>
      <c r="Q2306" t="str">
        <f t="shared" ref="Q2306:Q2369" si="37">CONCATENATE(C2306,E2306,G2306,I2306)</f>
        <v>34</v>
      </c>
    </row>
    <row r="2307" spans="1:17" x14ac:dyDescent="0.25">
      <c r="A2307">
        <v>2315</v>
      </c>
      <c r="F2307">
        <v>109.66829900000002</v>
      </c>
      <c r="G2307" s="4">
        <v>3</v>
      </c>
      <c r="H2307">
        <v>108.56644600000001</v>
      </c>
      <c r="I2307" s="3">
        <v>4</v>
      </c>
      <c r="P2307">
        <v>2</v>
      </c>
      <c r="Q2307" t="str">
        <f t="shared" si="37"/>
        <v>34</v>
      </c>
    </row>
    <row r="2308" spans="1:17" x14ac:dyDescent="0.25">
      <c r="A2308">
        <v>2316</v>
      </c>
      <c r="F2308">
        <v>109.68871100000001</v>
      </c>
      <c r="G2308" s="4">
        <v>3</v>
      </c>
      <c r="H2308">
        <v>108.56979600000001</v>
      </c>
      <c r="I2308" s="3">
        <v>4</v>
      </c>
      <c r="P2308">
        <v>2</v>
      </c>
      <c r="Q2308" t="str">
        <f t="shared" si="37"/>
        <v>34</v>
      </c>
    </row>
    <row r="2309" spans="1:17" x14ac:dyDescent="0.25">
      <c r="A2309">
        <v>2317</v>
      </c>
      <c r="F2309">
        <v>109.66072300000002</v>
      </c>
      <c r="G2309" s="4">
        <v>3</v>
      </c>
      <c r="H2309">
        <v>108.56979600000001</v>
      </c>
      <c r="I2309" s="3">
        <v>4</v>
      </c>
      <c r="P2309">
        <v>2</v>
      </c>
      <c r="Q2309" t="str">
        <f t="shared" si="37"/>
        <v>34</v>
      </c>
    </row>
    <row r="2310" spans="1:17" x14ac:dyDescent="0.25">
      <c r="A2310">
        <v>2318</v>
      </c>
      <c r="F2310">
        <v>109.68582700000002</v>
      </c>
      <c r="G2310" s="4">
        <v>3</v>
      </c>
      <c r="H2310">
        <v>108.648504</v>
      </c>
      <c r="I2310" s="3">
        <v>4</v>
      </c>
      <c r="P2310">
        <v>2</v>
      </c>
      <c r="Q2310" t="str">
        <f t="shared" si="37"/>
        <v>34</v>
      </c>
    </row>
    <row r="2311" spans="1:17" x14ac:dyDescent="0.25">
      <c r="A2311">
        <v>2319</v>
      </c>
      <c r="F2311">
        <v>109.673765</v>
      </c>
      <c r="G2311" s="4">
        <v>3</v>
      </c>
      <c r="H2311">
        <v>108.66129100000001</v>
      </c>
      <c r="I2311" s="3">
        <v>4</v>
      </c>
      <c r="P2311">
        <v>2</v>
      </c>
      <c r="Q2311" t="str">
        <f t="shared" si="37"/>
        <v>34</v>
      </c>
    </row>
    <row r="2312" spans="1:17" x14ac:dyDescent="0.25">
      <c r="A2312">
        <v>2320</v>
      </c>
      <c r="F2312">
        <v>109.66845500000001</v>
      </c>
      <c r="G2312" s="4">
        <v>3</v>
      </c>
      <c r="H2312">
        <v>108.58479500000001</v>
      </c>
      <c r="I2312" s="3">
        <v>4</v>
      </c>
      <c r="P2312">
        <v>2</v>
      </c>
      <c r="Q2312" t="str">
        <f t="shared" si="37"/>
        <v>34</v>
      </c>
    </row>
    <row r="2313" spans="1:17" x14ac:dyDescent="0.25">
      <c r="A2313">
        <v>2321</v>
      </c>
      <c r="F2313">
        <v>109.62139300000001</v>
      </c>
      <c r="G2313" s="4">
        <v>3</v>
      </c>
      <c r="H2313">
        <v>108.58479500000001</v>
      </c>
      <c r="I2313" s="3">
        <v>4</v>
      </c>
      <c r="P2313">
        <v>2</v>
      </c>
      <c r="Q2313" t="str">
        <f t="shared" si="37"/>
        <v>34</v>
      </c>
    </row>
    <row r="2314" spans="1:17" x14ac:dyDescent="0.25">
      <c r="A2314">
        <v>2322</v>
      </c>
      <c r="P2314">
        <v>0</v>
      </c>
      <c r="Q2314" t="str">
        <f t="shared" si="37"/>
        <v/>
      </c>
    </row>
    <row r="2315" spans="1:17" x14ac:dyDescent="0.25">
      <c r="A2315">
        <v>2323</v>
      </c>
      <c r="D2315">
        <v>130.472632</v>
      </c>
      <c r="E2315" s="5">
        <v>2</v>
      </c>
      <c r="P2315">
        <v>1</v>
      </c>
      <c r="Q2315" t="str">
        <f t="shared" si="37"/>
        <v>2</v>
      </c>
    </row>
    <row r="2316" spans="1:17" x14ac:dyDescent="0.25">
      <c r="A2316">
        <v>2324</v>
      </c>
      <c r="D2316">
        <v>130.515467</v>
      </c>
      <c r="E2316" s="5">
        <v>2</v>
      </c>
      <c r="P2316">
        <v>1</v>
      </c>
      <c r="Q2316" t="str">
        <f t="shared" si="37"/>
        <v>2</v>
      </c>
    </row>
    <row r="2317" spans="1:17" x14ac:dyDescent="0.25">
      <c r="A2317">
        <v>2325</v>
      </c>
      <c r="D2317">
        <v>130.54660200000001</v>
      </c>
      <c r="E2317" s="5">
        <v>2</v>
      </c>
      <c r="P2317">
        <v>1</v>
      </c>
      <c r="Q2317" t="str">
        <f t="shared" si="37"/>
        <v>2</v>
      </c>
    </row>
    <row r="2318" spans="1:17" x14ac:dyDescent="0.25">
      <c r="A2318">
        <v>2326</v>
      </c>
      <c r="D2318">
        <v>130.54015900000002</v>
      </c>
      <c r="E2318" s="5">
        <v>2</v>
      </c>
      <c r="P2318">
        <v>1</v>
      </c>
      <c r="Q2318" t="str">
        <f t="shared" si="37"/>
        <v>2</v>
      </c>
    </row>
    <row r="2319" spans="1:17" x14ac:dyDescent="0.25">
      <c r="A2319">
        <v>2327</v>
      </c>
      <c r="D2319">
        <v>130.48809600000001</v>
      </c>
      <c r="E2319" s="5">
        <v>2</v>
      </c>
      <c r="P2319">
        <v>1</v>
      </c>
      <c r="Q2319" t="str">
        <f t="shared" si="37"/>
        <v>2</v>
      </c>
    </row>
    <row r="2320" spans="1:17" x14ac:dyDescent="0.25">
      <c r="A2320">
        <v>2328</v>
      </c>
      <c r="B2320">
        <v>135.39525800000001</v>
      </c>
      <c r="C2320" s="2">
        <v>1</v>
      </c>
      <c r="D2320">
        <v>130.54201700000002</v>
      </c>
      <c r="E2320" s="5">
        <v>2</v>
      </c>
      <c r="P2320">
        <v>2</v>
      </c>
      <c r="Q2320" t="str">
        <f t="shared" si="37"/>
        <v>12</v>
      </c>
    </row>
    <row r="2321" spans="1:17" x14ac:dyDescent="0.25">
      <c r="A2321">
        <v>2329</v>
      </c>
      <c r="B2321">
        <v>135.407633</v>
      </c>
      <c r="C2321" s="2">
        <v>1</v>
      </c>
      <c r="D2321">
        <v>130.55969100000002</v>
      </c>
      <c r="E2321" s="5">
        <v>2</v>
      </c>
      <c r="P2321">
        <v>2</v>
      </c>
      <c r="Q2321" t="str">
        <f t="shared" si="37"/>
        <v>12</v>
      </c>
    </row>
    <row r="2322" spans="1:17" x14ac:dyDescent="0.25">
      <c r="A2322">
        <v>2330</v>
      </c>
      <c r="B2322">
        <v>135.425982</v>
      </c>
      <c r="C2322" s="2">
        <v>1</v>
      </c>
      <c r="D2322">
        <v>130.56824700000001</v>
      </c>
      <c r="E2322" s="5">
        <v>2</v>
      </c>
      <c r="P2322">
        <v>2</v>
      </c>
      <c r="Q2322" t="str">
        <f t="shared" si="37"/>
        <v>12</v>
      </c>
    </row>
    <row r="2323" spans="1:17" x14ac:dyDescent="0.25">
      <c r="A2323">
        <v>2331</v>
      </c>
      <c r="B2323">
        <v>135.40645000000001</v>
      </c>
      <c r="C2323" s="2">
        <v>1</v>
      </c>
      <c r="D2323">
        <v>130.472632</v>
      </c>
      <c r="E2323" s="5">
        <v>2</v>
      </c>
      <c r="P2323">
        <v>2</v>
      </c>
      <c r="Q2323" t="str">
        <f t="shared" si="37"/>
        <v>12</v>
      </c>
    </row>
    <row r="2324" spans="1:17" x14ac:dyDescent="0.25">
      <c r="A2324">
        <v>2332</v>
      </c>
      <c r="B2324">
        <v>135.401186</v>
      </c>
      <c r="C2324" s="2">
        <v>1</v>
      </c>
      <c r="P2324">
        <v>1</v>
      </c>
      <c r="Q2324" t="str">
        <f t="shared" si="37"/>
        <v>1</v>
      </c>
    </row>
    <row r="2325" spans="1:17" x14ac:dyDescent="0.25">
      <c r="A2325">
        <v>2333</v>
      </c>
      <c r="B2325">
        <v>135.40243000000001</v>
      </c>
      <c r="C2325" s="2">
        <v>1</v>
      </c>
      <c r="P2325">
        <v>1</v>
      </c>
      <c r="Q2325" t="str">
        <f t="shared" si="37"/>
        <v>1</v>
      </c>
    </row>
    <row r="2326" spans="1:17" x14ac:dyDescent="0.25">
      <c r="A2326">
        <v>2334</v>
      </c>
      <c r="B2326">
        <v>135.394747</v>
      </c>
      <c r="C2326" s="2">
        <v>1</v>
      </c>
      <c r="P2326">
        <v>1</v>
      </c>
      <c r="Q2326" t="str">
        <f t="shared" si="37"/>
        <v>1</v>
      </c>
    </row>
    <row r="2327" spans="1:17" x14ac:dyDescent="0.25">
      <c r="A2327">
        <v>2335</v>
      </c>
      <c r="B2327">
        <v>135.39525800000001</v>
      </c>
      <c r="C2327" s="2">
        <v>1</v>
      </c>
      <c r="P2327">
        <v>1</v>
      </c>
      <c r="Q2327" t="str">
        <f t="shared" si="37"/>
        <v>1</v>
      </c>
    </row>
    <row r="2328" spans="1:17" x14ac:dyDescent="0.25">
      <c r="A2328">
        <v>2336</v>
      </c>
      <c r="P2328">
        <v>0</v>
      </c>
      <c r="Q2328" t="str">
        <f t="shared" si="37"/>
        <v/>
      </c>
    </row>
    <row r="2329" spans="1:17" x14ac:dyDescent="0.25">
      <c r="A2329">
        <v>2337</v>
      </c>
      <c r="F2329">
        <v>136.78628700000002</v>
      </c>
      <c r="G2329" s="4">
        <v>3</v>
      </c>
      <c r="H2329">
        <v>136.34762800000001</v>
      </c>
      <c r="I2329" s="3">
        <v>4</v>
      </c>
      <c r="P2329">
        <v>2</v>
      </c>
      <c r="Q2329" t="str">
        <f t="shared" si="37"/>
        <v>34</v>
      </c>
    </row>
    <row r="2330" spans="1:17" x14ac:dyDescent="0.25">
      <c r="A2330">
        <v>2338</v>
      </c>
      <c r="F2330">
        <v>136.76479499999999</v>
      </c>
      <c r="G2330" s="4">
        <v>3</v>
      </c>
      <c r="H2330">
        <v>136.38201300000003</v>
      </c>
      <c r="I2330" s="3">
        <v>4</v>
      </c>
      <c r="P2330">
        <v>2</v>
      </c>
      <c r="Q2330" t="str">
        <f t="shared" si="37"/>
        <v>34</v>
      </c>
    </row>
    <row r="2331" spans="1:17" x14ac:dyDescent="0.25">
      <c r="A2331">
        <v>2339</v>
      </c>
      <c r="F2331">
        <v>136.74779000000001</v>
      </c>
      <c r="G2331" s="4">
        <v>3</v>
      </c>
      <c r="H2331">
        <v>136.37490300000002</v>
      </c>
      <c r="I2331" s="3">
        <v>4</v>
      </c>
      <c r="P2331">
        <v>2</v>
      </c>
      <c r="Q2331" t="str">
        <f t="shared" si="37"/>
        <v>34</v>
      </c>
    </row>
    <row r="2332" spans="1:17" x14ac:dyDescent="0.25">
      <c r="A2332">
        <v>2340</v>
      </c>
      <c r="F2332">
        <v>136.732889</v>
      </c>
      <c r="G2332" s="4">
        <v>3</v>
      </c>
      <c r="H2332">
        <v>136.41474400000001</v>
      </c>
      <c r="I2332" s="3">
        <v>4</v>
      </c>
      <c r="P2332">
        <v>2</v>
      </c>
      <c r="Q2332" t="str">
        <f t="shared" si="37"/>
        <v>34</v>
      </c>
    </row>
    <row r="2333" spans="1:17" x14ac:dyDescent="0.25">
      <c r="A2333">
        <v>2341</v>
      </c>
      <c r="F2333">
        <v>136.77041100000002</v>
      </c>
      <c r="G2333" s="4">
        <v>3</v>
      </c>
      <c r="H2333">
        <v>136.42113700000002</v>
      </c>
      <c r="I2333" s="3">
        <v>4</v>
      </c>
      <c r="P2333">
        <v>2</v>
      </c>
      <c r="Q2333" t="str">
        <f t="shared" si="37"/>
        <v>34</v>
      </c>
    </row>
    <row r="2334" spans="1:17" x14ac:dyDescent="0.25">
      <c r="A2334">
        <v>2342</v>
      </c>
      <c r="F2334">
        <v>136.75845500000003</v>
      </c>
      <c r="G2334" s="4">
        <v>3</v>
      </c>
      <c r="H2334">
        <v>136.38541600000002</v>
      </c>
      <c r="I2334" s="3">
        <v>4</v>
      </c>
      <c r="P2334">
        <v>2</v>
      </c>
      <c r="Q2334" t="str">
        <f t="shared" si="37"/>
        <v>34</v>
      </c>
    </row>
    <row r="2335" spans="1:17" x14ac:dyDescent="0.25">
      <c r="A2335">
        <v>2343</v>
      </c>
      <c r="F2335">
        <v>136.75268</v>
      </c>
      <c r="G2335" s="4">
        <v>3</v>
      </c>
      <c r="H2335">
        <v>136.34762800000001</v>
      </c>
      <c r="I2335" s="3">
        <v>4</v>
      </c>
      <c r="P2335">
        <v>2</v>
      </c>
      <c r="Q2335" t="str">
        <f t="shared" si="37"/>
        <v>34</v>
      </c>
    </row>
    <row r="2336" spans="1:17" x14ac:dyDescent="0.25">
      <c r="A2336">
        <v>2344</v>
      </c>
      <c r="F2336">
        <v>136.78628700000002</v>
      </c>
      <c r="G2336" s="4">
        <v>3</v>
      </c>
      <c r="H2336">
        <v>136.34762800000001</v>
      </c>
      <c r="I2336" s="3">
        <v>4</v>
      </c>
      <c r="P2336">
        <v>2</v>
      </c>
      <c r="Q2336" t="str">
        <f t="shared" si="37"/>
        <v>34</v>
      </c>
    </row>
    <row r="2337" spans="1:17" x14ac:dyDescent="0.25">
      <c r="A2337">
        <v>2345</v>
      </c>
      <c r="F2337">
        <v>136.78628700000002</v>
      </c>
      <c r="G2337" s="4">
        <v>3</v>
      </c>
      <c r="H2337">
        <v>136.34762800000001</v>
      </c>
      <c r="I2337" s="3">
        <v>4</v>
      </c>
      <c r="P2337">
        <v>2</v>
      </c>
      <c r="Q2337" t="str">
        <f t="shared" si="37"/>
        <v>34</v>
      </c>
    </row>
    <row r="2338" spans="1:17" x14ac:dyDescent="0.25">
      <c r="A2338">
        <v>2346</v>
      </c>
      <c r="P2338">
        <v>0</v>
      </c>
      <c r="Q2338" t="str">
        <f t="shared" si="37"/>
        <v/>
      </c>
    </row>
    <row r="2339" spans="1:17" x14ac:dyDescent="0.25">
      <c r="A2339">
        <v>2347</v>
      </c>
      <c r="P2339">
        <v>0</v>
      </c>
      <c r="Q2339" t="str">
        <f t="shared" si="37"/>
        <v/>
      </c>
    </row>
    <row r="2340" spans="1:17" x14ac:dyDescent="0.25">
      <c r="A2340">
        <v>2348</v>
      </c>
      <c r="P2340">
        <v>0</v>
      </c>
      <c r="Q2340" t="str">
        <f t="shared" si="37"/>
        <v/>
      </c>
    </row>
    <row r="2341" spans="1:17" x14ac:dyDescent="0.25">
      <c r="A2341">
        <v>2349</v>
      </c>
      <c r="P2341">
        <v>0</v>
      </c>
      <c r="Q2341" t="str">
        <f t="shared" si="37"/>
        <v/>
      </c>
    </row>
    <row r="2342" spans="1:17" x14ac:dyDescent="0.25">
      <c r="A2342">
        <v>2350</v>
      </c>
      <c r="D2342">
        <v>164.72530499999999</v>
      </c>
      <c r="E2342" s="5">
        <v>2</v>
      </c>
      <c r="P2342">
        <v>1</v>
      </c>
      <c r="Q2342" t="str">
        <f t="shared" si="37"/>
        <v>2</v>
      </c>
    </row>
    <row r="2343" spans="1:17" x14ac:dyDescent="0.25">
      <c r="A2343">
        <v>2351</v>
      </c>
      <c r="D2343">
        <v>164.79166900000001</v>
      </c>
      <c r="E2343" s="5">
        <v>2</v>
      </c>
      <c r="P2343">
        <v>1</v>
      </c>
      <c r="Q2343" t="str">
        <f t="shared" si="37"/>
        <v>2</v>
      </c>
    </row>
    <row r="2344" spans="1:17" x14ac:dyDescent="0.25">
      <c r="A2344">
        <v>2352</v>
      </c>
      <c r="D2344">
        <v>164.73494600000001</v>
      </c>
      <c r="E2344" s="5">
        <v>2</v>
      </c>
      <c r="P2344">
        <v>1</v>
      </c>
      <c r="Q2344" t="str">
        <f t="shared" si="37"/>
        <v>2</v>
      </c>
    </row>
    <row r="2345" spans="1:17" x14ac:dyDescent="0.25">
      <c r="A2345">
        <v>2353</v>
      </c>
      <c r="D2345">
        <v>164.748311</v>
      </c>
      <c r="E2345" s="5">
        <v>2</v>
      </c>
      <c r="P2345">
        <v>1</v>
      </c>
      <c r="Q2345" t="str">
        <f t="shared" si="37"/>
        <v>2</v>
      </c>
    </row>
    <row r="2346" spans="1:17" x14ac:dyDescent="0.25">
      <c r="A2346">
        <v>2354</v>
      </c>
      <c r="B2346">
        <v>169.39494400000001</v>
      </c>
      <c r="C2346" s="2">
        <v>1</v>
      </c>
      <c r="D2346">
        <v>164.722703</v>
      </c>
      <c r="E2346" s="5">
        <v>2</v>
      </c>
      <c r="P2346">
        <v>2</v>
      </c>
      <c r="Q2346" t="str">
        <f t="shared" si="37"/>
        <v>12</v>
      </c>
    </row>
    <row r="2347" spans="1:17" x14ac:dyDescent="0.25">
      <c r="A2347">
        <v>2355</v>
      </c>
      <c r="B2347">
        <v>169.39566000000002</v>
      </c>
      <c r="C2347" s="2">
        <v>1</v>
      </c>
      <c r="D2347">
        <v>164.751779</v>
      </c>
      <c r="E2347" s="5">
        <v>2</v>
      </c>
      <c r="P2347">
        <v>2</v>
      </c>
      <c r="Q2347" t="str">
        <f t="shared" si="37"/>
        <v>12</v>
      </c>
    </row>
    <row r="2348" spans="1:17" x14ac:dyDescent="0.25">
      <c r="A2348">
        <v>2356</v>
      </c>
      <c r="B2348">
        <v>169.374797</v>
      </c>
      <c r="C2348" s="2">
        <v>1</v>
      </c>
      <c r="D2348">
        <v>164.75121799999999</v>
      </c>
      <c r="E2348" s="5">
        <v>2</v>
      </c>
      <c r="P2348">
        <v>2</v>
      </c>
      <c r="Q2348" t="str">
        <f t="shared" si="37"/>
        <v>12</v>
      </c>
    </row>
    <row r="2349" spans="1:17" x14ac:dyDescent="0.25">
      <c r="A2349">
        <v>2357</v>
      </c>
      <c r="B2349">
        <v>169.38244700000001</v>
      </c>
      <c r="C2349" s="2">
        <v>1</v>
      </c>
      <c r="D2349">
        <v>164.72530499999999</v>
      </c>
      <c r="E2349" s="5">
        <v>2</v>
      </c>
      <c r="P2349">
        <v>2</v>
      </c>
      <c r="Q2349" t="str">
        <f t="shared" si="37"/>
        <v>12</v>
      </c>
    </row>
    <row r="2350" spans="1:17" x14ac:dyDescent="0.25">
      <c r="A2350">
        <v>2358</v>
      </c>
      <c r="B2350">
        <v>169.358779</v>
      </c>
      <c r="C2350" s="2">
        <v>1</v>
      </c>
      <c r="P2350">
        <v>1</v>
      </c>
      <c r="Q2350" t="str">
        <f t="shared" si="37"/>
        <v>1</v>
      </c>
    </row>
    <row r="2351" spans="1:17" x14ac:dyDescent="0.25">
      <c r="A2351">
        <v>2359</v>
      </c>
      <c r="B2351">
        <v>169.34113000000002</v>
      </c>
      <c r="C2351" s="2">
        <v>1</v>
      </c>
      <c r="P2351">
        <v>1</v>
      </c>
      <c r="Q2351" t="str">
        <f t="shared" si="37"/>
        <v>1</v>
      </c>
    </row>
    <row r="2352" spans="1:17" x14ac:dyDescent="0.25">
      <c r="A2352">
        <v>2360</v>
      </c>
      <c r="B2352">
        <v>169.39494400000001</v>
      </c>
      <c r="C2352" s="2">
        <v>1</v>
      </c>
      <c r="P2352">
        <v>1</v>
      </c>
      <c r="Q2352" t="str">
        <f t="shared" si="37"/>
        <v>1</v>
      </c>
    </row>
    <row r="2353" spans="1:17" x14ac:dyDescent="0.25">
      <c r="A2353">
        <v>2361</v>
      </c>
      <c r="F2353">
        <v>169.89683100000002</v>
      </c>
      <c r="G2353" s="4">
        <v>3</v>
      </c>
      <c r="P2353">
        <v>1</v>
      </c>
      <c r="Q2353" t="str">
        <f t="shared" si="37"/>
        <v>3</v>
      </c>
    </row>
    <row r="2354" spans="1:17" x14ac:dyDescent="0.25">
      <c r="A2354">
        <v>2362</v>
      </c>
      <c r="F2354">
        <v>169.900655</v>
      </c>
      <c r="G2354" s="4">
        <v>3</v>
      </c>
      <c r="H2354">
        <v>170.254153</v>
      </c>
      <c r="I2354" s="3">
        <v>4</v>
      </c>
      <c r="P2354">
        <v>2</v>
      </c>
      <c r="Q2354" t="str">
        <f t="shared" si="37"/>
        <v>34</v>
      </c>
    </row>
    <row r="2355" spans="1:17" x14ac:dyDescent="0.25">
      <c r="A2355">
        <v>2363</v>
      </c>
      <c r="F2355">
        <v>169.81618400000002</v>
      </c>
      <c r="G2355" s="4">
        <v>3</v>
      </c>
      <c r="H2355">
        <v>170.333831</v>
      </c>
      <c r="I2355" s="3">
        <v>4</v>
      </c>
      <c r="P2355">
        <v>2</v>
      </c>
      <c r="Q2355" t="str">
        <f t="shared" si="37"/>
        <v>34</v>
      </c>
    </row>
    <row r="2356" spans="1:17" x14ac:dyDescent="0.25">
      <c r="A2356">
        <v>2364</v>
      </c>
      <c r="F2356">
        <v>169.78858700000001</v>
      </c>
      <c r="G2356" s="4">
        <v>3</v>
      </c>
      <c r="H2356">
        <v>170.31113199999999</v>
      </c>
      <c r="I2356" s="3">
        <v>4</v>
      </c>
      <c r="P2356">
        <v>2</v>
      </c>
      <c r="Q2356" t="str">
        <f t="shared" si="37"/>
        <v>34</v>
      </c>
    </row>
    <row r="2357" spans="1:17" x14ac:dyDescent="0.25">
      <c r="A2357">
        <v>2365</v>
      </c>
      <c r="F2357">
        <v>169.80200300000001</v>
      </c>
      <c r="G2357" s="4">
        <v>3</v>
      </c>
      <c r="H2357">
        <v>170.277976</v>
      </c>
      <c r="I2357" s="3">
        <v>4</v>
      </c>
      <c r="P2357">
        <v>2</v>
      </c>
      <c r="Q2357" t="str">
        <f t="shared" si="37"/>
        <v>34</v>
      </c>
    </row>
    <row r="2358" spans="1:17" x14ac:dyDescent="0.25">
      <c r="A2358">
        <v>2366</v>
      </c>
      <c r="F2358">
        <v>169.75650300000001</v>
      </c>
      <c r="G2358" s="4">
        <v>3</v>
      </c>
      <c r="H2358">
        <v>170.25349</v>
      </c>
      <c r="I2358" s="3">
        <v>4</v>
      </c>
      <c r="P2358">
        <v>2</v>
      </c>
      <c r="Q2358" t="str">
        <f t="shared" si="37"/>
        <v>34</v>
      </c>
    </row>
    <row r="2359" spans="1:17" x14ac:dyDescent="0.25">
      <c r="A2359">
        <v>2367</v>
      </c>
      <c r="F2359">
        <v>169.770478</v>
      </c>
      <c r="G2359" s="4">
        <v>3</v>
      </c>
      <c r="H2359">
        <v>170.226405</v>
      </c>
      <c r="I2359" s="3">
        <v>4</v>
      </c>
      <c r="P2359">
        <v>2</v>
      </c>
      <c r="Q2359" t="str">
        <f t="shared" si="37"/>
        <v>34</v>
      </c>
    </row>
    <row r="2360" spans="1:17" x14ac:dyDescent="0.25">
      <c r="A2360">
        <v>2368</v>
      </c>
      <c r="F2360">
        <v>169.89683100000002</v>
      </c>
      <c r="G2360" s="4">
        <v>3</v>
      </c>
      <c r="H2360">
        <v>170.16672199999999</v>
      </c>
      <c r="I2360" s="3">
        <v>4</v>
      </c>
      <c r="P2360">
        <v>2</v>
      </c>
      <c r="Q2360" t="str">
        <f t="shared" si="37"/>
        <v>34</v>
      </c>
    </row>
    <row r="2361" spans="1:17" x14ac:dyDescent="0.25">
      <c r="A2361">
        <v>2369</v>
      </c>
      <c r="F2361">
        <v>169.89683100000002</v>
      </c>
      <c r="G2361" s="4">
        <v>3</v>
      </c>
      <c r="H2361">
        <v>170.254153</v>
      </c>
      <c r="I2361" s="3">
        <v>4</v>
      </c>
      <c r="P2361">
        <v>2</v>
      </c>
      <c r="Q2361" t="str">
        <f t="shared" si="37"/>
        <v>34</v>
      </c>
    </row>
    <row r="2362" spans="1:17" x14ac:dyDescent="0.25">
      <c r="A2362">
        <v>2370</v>
      </c>
      <c r="P2362">
        <v>0</v>
      </c>
      <c r="Q2362" t="str">
        <f t="shared" si="37"/>
        <v/>
      </c>
    </row>
    <row r="2363" spans="1:17" x14ac:dyDescent="0.25">
      <c r="A2363">
        <v>2371</v>
      </c>
      <c r="P2363">
        <v>0</v>
      </c>
      <c r="Q2363" t="str">
        <f t="shared" si="37"/>
        <v/>
      </c>
    </row>
    <row r="2364" spans="1:17" x14ac:dyDescent="0.25">
      <c r="A2364">
        <v>2372</v>
      </c>
      <c r="P2364">
        <v>0</v>
      </c>
      <c r="Q2364" t="str">
        <f t="shared" si="37"/>
        <v/>
      </c>
    </row>
    <row r="2365" spans="1:17" x14ac:dyDescent="0.25">
      <c r="A2365">
        <v>2373</v>
      </c>
      <c r="P2365">
        <v>0</v>
      </c>
      <c r="Q2365" t="str">
        <f t="shared" si="37"/>
        <v/>
      </c>
    </row>
    <row r="2366" spans="1:17" x14ac:dyDescent="0.25">
      <c r="A2366">
        <v>2374</v>
      </c>
      <c r="D2366">
        <v>194.175601</v>
      </c>
      <c r="E2366" s="5">
        <v>2</v>
      </c>
      <c r="P2366">
        <v>1</v>
      </c>
      <c r="Q2366" t="str">
        <f t="shared" si="37"/>
        <v>2</v>
      </c>
    </row>
    <row r="2367" spans="1:17" x14ac:dyDescent="0.25">
      <c r="A2367">
        <v>2375</v>
      </c>
      <c r="D2367">
        <v>194.28267199999999</v>
      </c>
      <c r="E2367" s="5">
        <v>2</v>
      </c>
      <c r="P2367">
        <v>1</v>
      </c>
      <c r="Q2367" t="str">
        <f t="shared" si="37"/>
        <v>2</v>
      </c>
    </row>
    <row r="2368" spans="1:17" x14ac:dyDescent="0.25">
      <c r="A2368">
        <v>2376</v>
      </c>
      <c r="D2368">
        <v>194.24803500000002</v>
      </c>
      <c r="E2368" s="5">
        <v>2</v>
      </c>
      <c r="P2368">
        <v>1</v>
      </c>
      <c r="Q2368" t="str">
        <f t="shared" si="37"/>
        <v>2</v>
      </c>
    </row>
    <row r="2369" spans="1:17" x14ac:dyDescent="0.25">
      <c r="A2369">
        <v>2377</v>
      </c>
      <c r="D2369">
        <v>194.272369</v>
      </c>
      <c r="E2369" s="5">
        <v>2</v>
      </c>
      <c r="P2369">
        <v>1</v>
      </c>
      <c r="Q2369" t="str">
        <f t="shared" si="37"/>
        <v>2</v>
      </c>
    </row>
    <row r="2370" spans="1:17" x14ac:dyDescent="0.25">
      <c r="A2370">
        <v>2378</v>
      </c>
      <c r="D2370">
        <v>194.17468200000002</v>
      </c>
      <c r="E2370" s="5">
        <v>2</v>
      </c>
      <c r="P2370">
        <v>1</v>
      </c>
      <c r="Q2370" t="str">
        <f t="shared" ref="Q2370:Q2433" si="38">CONCATENATE(C2370,E2370,G2370,I2370)</f>
        <v>2</v>
      </c>
    </row>
    <row r="2371" spans="1:17" x14ac:dyDescent="0.25">
      <c r="A2371">
        <v>2379</v>
      </c>
      <c r="B2371">
        <v>199.81896900000001</v>
      </c>
      <c r="C2371" s="2">
        <v>1</v>
      </c>
      <c r="D2371">
        <v>194.17784800000001</v>
      </c>
      <c r="E2371" s="5">
        <v>2</v>
      </c>
      <c r="P2371">
        <v>2</v>
      </c>
      <c r="Q2371" t="str">
        <f t="shared" si="38"/>
        <v>12</v>
      </c>
    </row>
    <row r="2372" spans="1:17" x14ac:dyDescent="0.25">
      <c r="A2372">
        <v>2380</v>
      </c>
      <c r="B2372">
        <v>199.82462599999999</v>
      </c>
      <c r="C2372" s="2">
        <v>1</v>
      </c>
      <c r="D2372">
        <v>194.17029500000001</v>
      </c>
      <c r="E2372" s="5">
        <v>2</v>
      </c>
      <c r="P2372">
        <v>2</v>
      </c>
      <c r="Q2372" t="str">
        <f t="shared" si="38"/>
        <v>12</v>
      </c>
    </row>
    <row r="2373" spans="1:17" x14ac:dyDescent="0.25">
      <c r="A2373">
        <v>2381</v>
      </c>
      <c r="B2373">
        <v>199.82126500000001</v>
      </c>
      <c r="C2373" s="2">
        <v>1</v>
      </c>
      <c r="D2373">
        <v>194.175601</v>
      </c>
      <c r="E2373" s="5">
        <v>2</v>
      </c>
      <c r="P2373">
        <v>2</v>
      </c>
      <c r="Q2373" t="str">
        <f t="shared" si="38"/>
        <v>12</v>
      </c>
    </row>
    <row r="2374" spans="1:17" x14ac:dyDescent="0.25">
      <c r="A2374">
        <v>2382</v>
      </c>
      <c r="B2374">
        <v>199.80335500000001</v>
      </c>
      <c r="C2374" s="2">
        <v>1</v>
      </c>
      <c r="D2374">
        <v>194.175601</v>
      </c>
      <c r="E2374" s="5">
        <v>2</v>
      </c>
      <c r="P2374">
        <v>2</v>
      </c>
      <c r="Q2374" t="str">
        <f t="shared" si="38"/>
        <v>12</v>
      </c>
    </row>
    <row r="2375" spans="1:17" x14ac:dyDescent="0.25">
      <c r="A2375">
        <v>2383</v>
      </c>
      <c r="B2375">
        <v>199.82559900000001</v>
      </c>
      <c r="C2375" s="2">
        <v>1</v>
      </c>
      <c r="P2375">
        <v>1</v>
      </c>
      <c r="Q2375" t="str">
        <f t="shared" si="38"/>
        <v>1</v>
      </c>
    </row>
    <row r="2376" spans="1:17" x14ac:dyDescent="0.25">
      <c r="A2376">
        <v>2384</v>
      </c>
      <c r="B2376">
        <v>199.908233</v>
      </c>
      <c r="C2376" s="2">
        <v>1</v>
      </c>
      <c r="P2376">
        <v>1</v>
      </c>
      <c r="Q2376" t="str">
        <f t="shared" si="38"/>
        <v>1</v>
      </c>
    </row>
    <row r="2377" spans="1:17" x14ac:dyDescent="0.25">
      <c r="A2377">
        <v>2385</v>
      </c>
      <c r="B2377">
        <v>199.81896900000001</v>
      </c>
      <c r="C2377" s="2">
        <v>1</v>
      </c>
      <c r="P2377">
        <v>1</v>
      </c>
      <c r="Q2377" t="str">
        <f t="shared" si="38"/>
        <v>1</v>
      </c>
    </row>
    <row r="2378" spans="1:17" x14ac:dyDescent="0.25">
      <c r="A2378">
        <v>2386</v>
      </c>
      <c r="F2378">
        <v>200.34671700000001</v>
      </c>
      <c r="G2378" s="4">
        <v>3</v>
      </c>
      <c r="H2378">
        <v>200.38925900000001</v>
      </c>
      <c r="I2378" s="3">
        <v>4</v>
      </c>
      <c r="P2378">
        <v>2</v>
      </c>
      <c r="Q2378" t="str">
        <f t="shared" si="38"/>
        <v>34</v>
      </c>
    </row>
    <row r="2379" spans="1:17" x14ac:dyDescent="0.25">
      <c r="A2379">
        <v>2387</v>
      </c>
      <c r="F2379">
        <v>200.331817</v>
      </c>
      <c r="G2379" s="4">
        <v>3</v>
      </c>
      <c r="H2379">
        <v>200.38966300000001</v>
      </c>
      <c r="I2379" s="3">
        <v>4</v>
      </c>
      <c r="P2379">
        <v>2</v>
      </c>
      <c r="Q2379" t="str">
        <f t="shared" si="38"/>
        <v>34</v>
      </c>
    </row>
    <row r="2380" spans="1:17" x14ac:dyDescent="0.25">
      <c r="A2380">
        <v>2388</v>
      </c>
      <c r="F2380">
        <v>200.343448</v>
      </c>
      <c r="G2380" s="4">
        <v>3</v>
      </c>
      <c r="H2380">
        <v>200.400127</v>
      </c>
      <c r="I2380" s="3">
        <v>4</v>
      </c>
      <c r="P2380">
        <v>2</v>
      </c>
      <c r="Q2380" t="str">
        <f t="shared" si="38"/>
        <v>34</v>
      </c>
    </row>
    <row r="2381" spans="1:17" x14ac:dyDescent="0.25">
      <c r="A2381">
        <v>2389</v>
      </c>
      <c r="F2381">
        <v>200.31957499999999</v>
      </c>
      <c r="G2381" s="4">
        <v>3</v>
      </c>
      <c r="H2381">
        <v>200.40848800000001</v>
      </c>
      <c r="I2381" s="3">
        <v>4</v>
      </c>
      <c r="P2381">
        <v>2</v>
      </c>
      <c r="Q2381" t="str">
        <f t="shared" si="38"/>
        <v>34</v>
      </c>
    </row>
    <row r="2382" spans="1:17" x14ac:dyDescent="0.25">
      <c r="A2382">
        <v>2390</v>
      </c>
      <c r="F2382">
        <v>200.30953099999999</v>
      </c>
      <c r="G2382" s="4">
        <v>3</v>
      </c>
      <c r="H2382">
        <v>200.40639400000001</v>
      </c>
      <c r="I2382" s="3">
        <v>4</v>
      </c>
      <c r="P2382">
        <v>2</v>
      </c>
      <c r="Q2382" t="str">
        <f t="shared" si="38"/>
        <v>34</v>
      </c>
    </row>
    <row r="2383" spans="1:17" x14ac:dyDescent="0.25">
      <c r="A2383">
        <v>2391</v>
      </c>
      <c r="F2383">
        <v>200.299533</v>
      </c>
      <c r="G2383" s="4">
        <v>3</v>
      </c>
      <c r="H2383">
        <v>200.40624500000001</v>
      </c>
      <c r="I2383" s="3">
        <v>4</v>
      </c>
      <c r="P2383">
        <v>2</v>
      </c>
      <c r="Q2383" t="str">
        <f t="shared" si="38"/>
        <v>34</v>
      </c>
    </row>
    <row r="2384" spans="1:17" x14ac:dyDescent="0.25">
      <c r="A2384">
        <v>2392</v>
      </c>
      <c r="F2384">
        <v>200.294532</v>
      </c>
      <c r="G2384" s="4">
        <v>3</v>
      </c>
      <c r="H2384">
        <v>200.398032</v>
      </c>
      <c r="I2384" s="3">
        <v>4</v>
      </c>
      <c r="P2384">
        <v>2</v>
      </c>
      <c r="Q2384" t="str">
        <f t="shared" si="38"/>
        <v>34</v>
      </c>
    </row>
    <row r="2385" spans="1:17" x14ac:dyDescent="0.25">
      <c r="A2385">
        <v>2393</v>
      </c>
      <c r="F2385">
        <v>200.26923299999999</v>
      </c>
      <c r="G2385" s="4">
        <v>3</v>
      </c>
      <c r="H2385">
        <v>200.39583500000001</v>
      </c>
      <c r="I2385" s="3">
        <v>4</v>
      </c>
      <c r="P2385">
        <v>2</v>
      </c>
      <c r="Q2385" t="str">
        <f t="shared" si="38"/>
        <v>34</v>
      </c>
    </row>
    <row r="2386" spans="1:17" x14ac:dyDescent="0.25">
      <c r="A2386">
        <v>2394</v>
      </c>
      <c r="F2386">
        <v>200.34671700000001</v>
      </c>
      <c r="G2386" s="4">
        <v>3</v>
      </c>
      <c r="H2386">
        <v>200.38925900000001</v>
      </c>
      <c r="I2386" s="3">
        <v>4</v>
      </c>
      <c r="P2386">
        <v>2</v>
      </c>
      <c r="Q2386" t="str">
        <f t="shared" si="38"/>
        <v>34</v>
      </c>
    </row>
    <row r="2387" spans="1:17" x14ac:dyDescent="0.25">
      <c r="A2387">
        <v>2395</v>
      </c>
      <c r="P2387">
        <v>0</v>
      </c>
      <c r="Q2387" t="str">
        <f t="shared" si="38"/>
        <v/>
      </c>
    </row>
    <row r="2388" spans="1:17" x14ac:dyDescent="0.25">
      <c r="A2388">
        <v>2396</v>
      </c>
      <c r="P2388">
        <v>0</v>
      </c>
      <c r="Q2388" t="str">
        <f t="shared" si="38"/>
        <v/>
      </c>
    </row>
    <row r="2389" spans="1:17" x14ac:dyDescent="0.25">
      <c r="A2389">
        <v>2397</v>
      </c>
      <c r="D2389">
        <v>219.28360900000001</v>
      </c>
      <c r="E2389" s="5">
        <v>2</v>
      </c>
      <c r="P2389">
        <v>1</v>
      </c>
      <c r="Q2389" t="str">
        <f t="shared" si="38"/>
        <v>2</v>
      </c>
    </row>
    <row r="2390" spans="1:17" x14ac:dyDescent="0.25">
      <c r="A2390">
        <v>2398</v>
      </c>
      <c r="D2390">
        <v>219.28360900000001</v>
      </c>
      <c r="E2390" s="5">
        <v>2</v>
      </c>
      <c r="P2390">
        <v>1</v>
      </c>
      <c r="Q2390" t="str">
        <f t="shared" si="38"/>
        <v>2</v>
      </c>
    </row>
    <row r="2391" spans="1:17" x14ac:dyDescent="0.25">
      <c r="A2391">
        <v>2399</v>
      </c>
      <c r="D2391">
        <v>219.228196</v>
      </c>
      <c r="E2391" s="5">
        <v>2</v>
      </c>
      <c r="P2391">
        <v>1</v>
      </c>
      <c r="Q2391" t="str">
        <f t="shared" si="38"/>
        <v>2</v>
      </c>
    </row>
    <row r="2392" spans="1:17" x14ac:dyDescent="0.25">
      <c r="A2392">
        <v>2400</v>
      </c>
      <c r="D2392">
        <v>219.28360900000001</v>
      </c>
      <c r="E2392" s="5">
        <v>2</v>
      </c>
      <c r="P2392">
        <v>1</v>
      </c>
      <c r="Q2392" t="str">
        <f t="shared" si="38"/>
        <v>2</v>
      </c>
    </row>
    <row r="2393" spans="1:17" x14ac:dyDescent="0.25">
      <c r="A2393">
        <v>2401</v>
      </c>
      <c r="B2393">
        <v>223.59015500000001</v>
      </c>
      <c r="C2393" s="2">
        <v>1</v>
      </c>
      <c r="D2393">
        <v>219.28360900000001</v>
      </c>
      <c r="E2393" s="5">
        <v>2</v>
      </c>
      <c r="P2393">
        <v>2</v>
      </c>
      <c r="Q2393" t="str">
        <f t="shared" si="38"/>
        <v>12</v>
      </c>
    </row>
    <row r="2394" spans="1:17" x14ac:dyDescent="0.25">
      <c r="A2394">
        <v>2402</v>
      </c>
      <c r="B2394">
        <v>223.58005199999999</v>
      </c>
      <c r="C2394" s="2">
        <v>1</v>
      </c>
      <c r="D2394">
        <v>219.28360900000001</v>
      </c>
      <c r="E2394" s="5">
        <v>2</v>
      </c>
      <c r="P2394">
        <v>2</v>
      </c>
      <c r="Q2394" t="str">
        <f t="shared" si="38"/>
        <v>12</v>
      </c>
    </row>
    <row r="2395" spans="1:17" x14ac:dyDescent="0.25">
      <c r="A2395">
        <v>2403</v>
      </c>
      <c r="B2395">
        <v>223.56531000000001</v>
      </c>
      <c r="C2395" s="2">
        <v>1</v>
      </c>
      <c r="D2395">
        <v>219.28360900000001</v>
      </c>
      <c r="E2395" s="5">
        <v>2</v>
      </c>
      <c r="P2395">
        <v>2</v>
      </c>
      <c r="Q2395" t="str">
        <f t="shared" si="38"/>
        <v>12</v>
      </c>
    </row>
    <row r="2396" spans="1:17" x14ac:dyDescent="0.25">
      <c r="A2396">
        <v>2404</v>
      </c>
      <c r="B2396">
        <v>223.58824899999999</v>
      </c>
      <c r="C2396" s="2">
        <v>1</v>
      </c>
      <c r="D2396">
        <v>219.28360900000001</v>
      </c>
      <c r="E2396" s="5">
        <v>2</v>
      </c>
      <c r="P2396">
        <v>2</v>
      </c>
      <c r="Q2396" t="str">
        <f t="shared" si="38"/>
        <v>12</v>
      </c>
    </row>
    <row r="2397" spans="1:17" x14ac:dyDescent="0.25">
      <c r="A2397">
        <v>2405</v>
      </c>
      <c r="B2397">
        <v>223.60288700000001</v>
      </c>
      <c r="C2397" s="2">
        <v>1</v>
      </c>
      <c r="D2397">
        <v>219.28360900000001</v>
      </c>
      <c r="E2397" s="5">
        <v>2</v>
      </c>
      <c r="P2397">
        <v>2</v>
      </c>
      <c r="Q2397" t="str">
        <f t="shared" si="38"/>
        <v>12</v>
      </c>
    </row>
    <row r="2398" spans="1:17" x14ac:dyDescent="0.25">
      <c r="A2398">
        <v>2406</v>
      </c>
      <c r="B2398">
        <v>223.539434</v>
      </c>
      <c r="C2398" s="2">
        <v>1</v>
      </c>
      <c r="P2398">
        <v>1</v>
      </c>
      <c r="Q2398" t="str">
        <f t="shared" si="38"/>
        <v>1</v>
      </c>
    </row>
    <row r="2399" spans="1:17" x14ac:dyDescent="0.25">
      <c r="A2399">
        <v>2407</v>
      </c>
      <c r="B2399">
        <v>223.47180499999999</v>
      </c>
      <c r="C2399" s="2">
        <v>1</v>
      </c>
      <c r="P2399">
        <v>1</v>
      </c>
      <c r="Q2399" t="str">
        <f t="shared" si="38"/>
        <v>1</v>
      </c>
    </row>
    <row r="2400" spans="1:17" x14ac:dyDescent="0.25">
      <c r="A2400">
        <v>2408</v>
      </c>
      <c r="B2400">
        <v>223.527681</v>
      </c>
      <c r="C2400" s="2">
        <v>1</v>
      </c>
      <c r="P2400">
        <v>1</v>
      </c>
      <c r="Q2400" t="str">
        <f t="shared" si="38"/>
        <v>1</v>
      </c>
    </row>
    <row r="2401" spans="1:17" x14ac:dyDescent="0.25">
      <c r="A2401">
        <v>2409</v>
      </c>
      <c r="B2401">
        <v>223.59015500000001</v>
      </c>
      <c r="C2401" s="2">
        <v>1</v>
      </c>
      <c r="P2401">
        <v>1</v>
      </c>
      <c r="Q2401" t="str">
        <f t="shared" si="38"/>
        <v>1</v>
      </c>
    </row>
    <row r="2402" spans="1:17" x14ac:dyDescent="0.25">
      <c r="A2402">
        <v>2410</v>
      </c>
      <c r="H2402">
        <v>224.91731999999999</v>
      </c>
      <c r="I2402" s="3">
        <v>4</v>
      </c>
      <c r="P2402">
        <v>1</v>
      </c>
      <c r="Q2402" t="str">
        <f t="shared" si="38"/>
        <v>4</v>
      </c>
    </row>
    <row r="2403" spans="1:17" x14ac:dyDescent="0.25">
      <c r="A2403">
        <v>2411</v>
      </c>
      <c r="F2403">
        <v>225.39366100000001</v>
      </c>
      <c r="G2403" s="4">
        <v>3</v>
      </c>
      <c r="H2403">
        <v>224.97824800000001</v>
      </c>
      <c r="I2403" s="3">
        <v>4</v>
      </c>
      <c r="P2403">
        <v>2</v>
      </c>
      <c r="Q2403" t="str">
        <f t="shared" si="38"/>
        <v>34</v>
      </c>
    </row>
    <row r="2404" spans="1:17" x14ac:dyDescent="0.25">
      <c r="A2404">
        <v>2412</v>
      </c>
      <c r="F2404">
        <v>225.372165</v>
      </c>
      <c r="G2404" s="4">
        <v>3</v>
      </c>
      <c r="H2404">
        <v>224.947113</v>
      </c>
      <c r="I2404" s="3">
        <v>4</v>
      </c>
      <c r="P2404">
        <v>2</v>
      </c>
      <c r="Q2404" t="str">
        <f t="shared" si="38"/>
        <v>34</v>
      </c>
    </row>
    <row r="2405" spans="1:17" x14ac:dyDescent="0.25">
      <c r="A2405">
        <v>2413</v>
      </c>
      <c r="F2405">
        <v>225.373661</v>
      </c>
      <c r="G2405" s="4">
        <v>3</v>
      </c>
      <c r="H2405">
        <v>224.93319600000001</v>
      </c>
      <c r="I2405" s="3">
        <v>4</v>
      </c>
      <c r="P2405">
        <v>2</v>
      </c>
      <c r="Q2405" t="str">
        <f t="shared" si="38"/>
        <v>34</v>
      </c>
    </row>
    <row r="2406" spans="1:17" x14ac:dyDescent="0.25">
      <c r="A2406">
        <v>2414</v>
      </c>
      <c r="F2406">
        <v>225.401186</v>
      </c>
      <c r="G2406" s="4">
        <v>3</v>
      </c>
      <c r="H2406">
        <v>224.909434</v>
      </c>
      <c r="I2406" s="3">
        <v>4</v>
      </c>
      <c r="P2406">
        <v>2</v>
      </c>
      <c r="Q2406" t="str">
        <f t="shared" si="38"/>
        <v>34</v>
      </c>
    </row>
    <row r="2407" spans="1:17" x14ac:dyDescent="0.25">
      <c r="A2407">
        <v>2415</v>
      </c>
      <c r="F2407">
        <v>225.380618</v>
      </c>
      <c r="G2407" s="4">
        <v>3</v>
      </c>
      <c r="H2407">
        <v>224.880258</v>
      </c>
      <c r="I2407" s="3">
        <v>4</v>
      </c>
      <c r="P2407">
        <v>2</v>
      </c>
      <c r="Q2407" t="str">
        <f t="shared" si="38"/>
        <v>34</v>
      </c>
    </row>
    <row r="2408" spans="1:17" x14ac:dyDescent="0.25">
      <c r="A2408">
        <v>2416</v>
      </c>
      <c r="F2408">
        <v>225.370825</v>
      </c>
      <c r="G2408" s="4">
        <v>3</v>
      </c>
      <c r="H2408">
        <v>224.88438299999999</v>
      </c>
      <c r="I2408" s="3">
        <v>4</v>
      </c>
      <c r="P2408">
        <v>2</v>
      </c>
      <c r="Q2408" t="str">
        <f t="shared" si="38"/>
        <v>34</v>
      </c>
    </row>
    <row r="2409" spans="1:17" x14ac:dyDescent="0.25">
      <c r="A2409">
        <v>2417</v>
      </c>
      <c r="F2409">
        <v>225.34716499999999</v>
      </c>
      <c r="G2409" s="4">
        <v>3</v>
      </c>
      <c r="H2409">
        <v>224.86438200000001</v>
      </c>
      <c r="I2409" s="3">
        <v>4</v>
      </c>
      <c r="P2409">
        <v>2</v>
      </c>
      <c r="Q2409" t="str">
        <f t="shared" si="38"/>
        <v>34</v>
      </c>
    </row>
    <row r="2410" spans="1:17" x14ac:dyDescent="0.25">
      <c r="A2410">
        <v>2418</v>
      </c>
      <c r="F2410">
        <v>225.349795</v>
      </c>
      <c r="G2410" s="4">
        <v>3</v>
      </c>
      <c r="H2410">
        <v>224.805723</v>
      </c>
      <c r="I2410" s="3">
        <v>4</v>
      </c>
      <c r="P2410">
        <v>2</v>
      </c>
      <c r="Q2410" t="str">
        <f t="shared" si="38"/>
        <v>34</v>
      </c>
    </row>
    <row r="2411" spans="1:17" x14ac:dyDescent="0.25">
      <c r="A2411">
        <v>2419</v>
      </c>
      <c r="D2411">
        <v>240.20706300000001</v>
      </c>
      <c r="E2411" s="5">
        <v>2</v>
      </c>
      <c r="F2411">
        <v>225.20932999999999</v>
      </c>
      <c r="G2411" s="4">
        <v>3</v>
      </c>
      <c r="H2411">
        <v>224.91731999999999</v>
      </c>
      <c r="I2411" s="3">
        <v>4</v>
      </c>
      <c r="P2411">
        <v>3</v>
      </c>
      <c r="Q2411" t="str">
        <f t="shared" si="38"/>
        <v>234</v>
      </c>
    </row>
    <row r="2412" spans="1:17" x14ac:dyDescent="0.25">
      <c r="A2412">
        <v>2420</v>
      </c>
      <c r="D2412">
        <v>240.151805</v>
      </c>
      <c r="E2412" s="5">
        <v>2</v>
      </c>
      <c r="F2412">
        <v>225.372165</v>
      </c>
      <c r="G2412" s="4">
        <v>3</v>
      </c>
      <c r="H2412">
        <v>224.91731999999999</v>
      </c>
      <c r="I2412" s="3">
        <v>4</v>
      </c>
      <c r="P2412">
        <v>3</v>
      </c>
      <c r="Q2412" t="str">
        <f t="shared" si="38"/>
        <v>234</v>
      </c>
    </row>
    <row r="2413" spans="1:17" x14ac:dyDescent="0.25">
      <c r="A2413">
        <v>2421</v>
      </c>
      <c r="D2413">
        <v>240.15799100000001</v>
      </c>
      <c r="E2413" s="5">
        <v>2</v>
      </c>
      <c r="F2413">
        <v>225.372165</v>
      </c>
      <c r="G2413" s="4">
        <v>3</v>
      </c>
      <c r="H2413">
        <v>224.91731999999999</v>
      </c>
      <c r="I2413" s="3">
        <v>4</v>
      </c>
      <c r="P2413">
        <v>3</v>
      </c>
      <c r="Q2413" t="str">
        <f t="shared" si="38"/>
        <v>234</v>
      </c>
    </row>
    <row r="2414" spans="1:17" x14ac:dyDescent="0.25">
      <c r="A2414">
        <v>2422</v>
      </c>
      <c r="D2414">
        <v>240.194793</v>
      </c>
      <c r="E2414" s="5">
        <v>2</v>
      </c>
      <c r="P2414">
        <v>1</v>
      </c>
      <c r="Q2414" t="str">
        <f t="shared" si="38"/>
        <v>2</v>
      </c>
    </row>
    <row r="2415" spans="1:17" x14ac:dyDescent="0.25">
      <c r="A2415">
        <v>2423</v>
      </c>
      <c r="D2415">
        <v>240.21381500000001</v>
      </c>
      <c r="E2415" s="5">
        <v>2</v>
      </c>
      <c r="P2415">
        <v>1</v>
      </c>
      <c r="Q2415" t="str">
        <f t="shared" si="38"/>
        <v>2</v>
      </c>
    </row>
    <row r="2416" spans="1:17" x14ac:dyDescent="0.25">
      <c r="A2416">
        <v>2424</v>
      </c>
      <c r="B2416">
        <v>244.08443399999999</v>
      </c>
      <c r="C2416" s="2">
        <v>1</v>
      </c>
      <c r="D2416">
        <v>240.17587599999999</v>
      </c>
      <c r="E2416" s="5">
        <v>2</v>
      </c>
      <c r="P2416">
        <v>2</v>
      </c>
      <c r="Q2416" t="str">
        <f t="shared" si="38"/>
        <v>12</v>
      </c>
    </row>
    <row r="2417" spans="1:17" x14ac:dyDescent="0.25">
      <c r="A2417">
        <v>2425</v>
      </c>
      <c r="B2417">
        <v>244.09520699999999</v>
      </c>
      <c r="C2417" s="2">
        <v>1</v>
      </c>
      <c r="D2417">
        <v>240.12989899999999</v>
      </c>
      <c r="E2417" s="5">
        <v>2</v>
      </c>
      <c r="P2417">
        <v>2</v>
      </c>
      <c r="Q2417" t="str">
        <f t="shared" si="38"/>
        <v>12</v>
      </c>
    </row>
    <row r="2418" spans="1:17" x14ac:dyDescent="0.25">
      <c r="A2418">
        <v>2426</v>
      </c>
      <c r="B2418">
        <v>244.10046699999998</v>
      </c>
      <c r="C2418" s="2">
        <v>1</v>
      </c>
      <c r="D2418">
        <v>240.116546</v>
      </c>
      <c r="E2418" s="5">
        <v>2</v>
      </c>
      <c r="P2418">
        <v>2</v>
      </c>
      <c r="Q2418" t="str">
        <f t="shared" si="38"/>
        <v>12</v>
      </c>
    </row>
    <row r="2419" spans="1:17" x14ac:dyDescent="0.25">
      <c r="A2419">
        <v>2427</v>
      </c>
      <c r="B2419">
        <v>244.097476</v>
      </c>
      <c r="C2419" s="2">
        <v>1</v>
      </c>
      <c r="D2419">
        <v>240.122319</v>
      </c>
      <c r="E2419" s="5">
        <v>2</v>
      </c>
      <c r="P2419">
        <v>2</v>
      </c>
      <c r="Q2419" t="str">
        <f t="shared" si="38"/>
        <v>12</v>
      </c>
    </row>
    <row r="2420" spans="1:17" x14ac:dyDescent="0.25">
      <c r="A2420">
        <v>2428</v>
      </c>
      <c r="B2420">
        <v>244.10593</v>
      </c>
      <c r="C2420" s="2">
        <v>1</v>
      </c>
      <c r="D2420">
        <v>240.15226699999999</v>
      </c>
      <c r="E2420" s="5">
        <v>2</v>
      </c>
      <c r="P2420">
        <v>2</v>
      </c>
      <c r="Q2420" t="str">
        <f t="shared" si="38"/>
        <v>12</v>
      </c>
    </row>
    <row r="2421" spans="1:17" x14ac:dyDescent="0.25">
      <c r="A2421">
        <v>2429</v>
      </c>
      <c r="B2421">
        <v>244.13098099999999</v>
      </c>
      <c r="C2421" s="2">
        <v>1</v>
      </c>
      <c r="D2421">
        <v>240.186136</v>
      </c>
      <c r="E2421" s="5">
        <v>2</v>
      </c>
      <c r="P2421">
        <v>2</v>
      </c>
      <c r="Q2421" t="str">
        <f t="shared" si="38"/>
        <v>12</v>
      </c>
    </row>
    <row r="2422" spans="1:17" x14ac:dyDescent="0.25">
      <c r="A2422">
        <v>2430</v>
      </c>
      <c r="B2422">
        <v>244.12113499999998</v>
      </c>
      <c r="C2422" s="2">
        <v>1</v>
      </c>
      <c r="D2422">
        <v>240.20706300000001</v>
      </c>
      <c r="E2422" s="5">
        <v>2</v>
      </c>
      <c r="P2422">
        <v>2</v>
      </c>
      <c r="Q2422" t="str">
        <f t="shared" si="38"/>
        <v>12</v>
      </c>
    </row>
    <row r="2423" spans="1:17" x14ac:dyDescent="0.25">
      <c r="A2423">
        <v>2431</v>
      </c>
      <c r="B2423">
        <v>244.13159899999999</v>
      </c>
      <c r="C2423" s="2">
        <v>1</v>
      </c>
      <c r="P2423">
        <v>1</v>
      </c>
      <c r="Q2423" t="str">
        <f t="shared" si="38"/>
        <v>1</v>
      </c>
    </row>
    <row r="2424" spans="1:17" x14ac:dyDescent="0.25">
      <c r="A2424">
        <v>2432</v>
      </c>
      <c r="B2424">
        <v>244.08443399999999</v>
      </c>
      <c r="C2424" s="2">
        <v>1</v>
      </c>
      <c r="J2424">
        <v>235.93366</v>
      </c>
      <c r="K2424" t="s">
        <v>22</v>
      </c>
      <c r="Q2424" t="str">
        <f t="shared" si="38"/>
        <v>1</v>
      </c>
    </row>
    <row r="2425" spans="1:17" x14ac:dyDescent="0.25">
      <c r="A2425">
        <v>2433</v>
      </c>
      <c r="Q2425" t="str">
        <f t="shared" si="38"/>
        <v/>
      </c>
    </row>
    <row r="2426" spans="1:17" x14ac:dyDescent="0.25">
      <c r="A2426">
        <v>2434</v>
      </c>
      <c r="J2426">
        <v>235.93366</v>
      </c>
      <c r="K2426" t="s">
        <v>22</v>
      </c>
      <c r="Q2426" t="str">
        <f t="shared" si="38"/>
        <v/>
      </c>
    </row>
    <row r="2427" spans="1:17" x14ac:dyDescent="0.25">
      <c r="A2427">
        <v>2435</v>
      </c>
      <c r="B2427">
        <v>245.11051499999999</v>
      </c>
      <c r="C2427" s="2">
        <v>1</v>
      </c>
      <c r="P2427">
        <v>1</v>
      </c>
      <c r="Q2427" t="str">
        <f t="shared" si="38"/>
        <v>1</v>
      </c>
    </row>
    <row r="2428" spans="1:17" x14ac:dyDescent="0.25">
      <c r="A2428">
        <v>2436</v>
      </c>
      <c r="B2428">
        <v>245.12871100000001</v>
      </c>
      <c r="C2428" s="2">
        <v>1</v>
      </c>
      <c r="P2428">
        <v>1</v>
      </c>
      <c r="Q2428" t="str">
        <f t="shared" si="38"/>
        <v>1</v>
      </c>
    </row>
    <row r="2429" spans="1:17" x14ac:dyDescent="0.25">
      <c r="A2429">
        <v>2437</v>
      </c>
      <c r="B2429">
        <v>245.15798899999999</v>
      </c>
      <c r="C2429" s="2">
        <v>1</v>
      </c>
      <c r="P2429">
        <v>1</v>
      </c>
      <c r="Q2429" t="str">
        <f t="shared" si="38"/>
        <v>1</v>
      </c>
    </row>
    <row r="2430" spans="1:17" x14ac:dyDescent="0.25">
      <c r="A2430">
        <v>2438</v>
      </c>
      <c r="B2430">
        <v>245.12902</v>
      </c>
      <c r="C2430" s="2">
        <v>1</v>
      </c>
      <c r="P2430">
        <v>1</v>
      </c>
      <c r="Q2430" t="str">
        <f t="shared" si="38"/>
        <v>1</v>
      </c>
    </row>
    <row r="2431" spans="1:17" x14ac:dyDescent="0.25">
      <c r="A2431">
        <v>2439</v>
      </c>
      <c r="B2431">
        <v>245.12995100000001</v>
      </c>
      <c r="C2431" s="2">
        <v>1</v>
      </c>
      <c r="P2431">
        <v>1</v>
      </c>
      <c r="Q2431" t="str">
        <f t="shared" si="38"/>
        <v>1</v>
      </c>
    </row>
    <row r="2432" spans="1:17" x14ac:dyDescent="0.25">
      <c r="A2432">
        <v>2440</v>
      </c>
      <c r="B2432">
        <v>245.094898</v>
      </c>
      <c r="C2432" s="2">
        <v>1</v>
      </c>
      <c r="P2432">
        <v>1</v>
      </c>
      <c r="Q2432" t="str">
        <f t="shared" si="38"/>
        <v>1</v>
      </c>
    </row>
    <row r="2433" spans="1:17" x14ac:dyDescent="0.25">
      <c r="A2433">
        <v>2441</v>
      </c>
      <c r="B2433">
        <v>245.076133</v>
      </c>
      <c r="C2433" s="2">
        <v>1</v>
      </c>
      <c r="P2433">
        <v>1</v>
      </c>
      <c r="Q2433" t="str">
        <f t="shared" si="38"/>
        <v>1</v>
      </c>
    </row>
    <row r="2434" spans="1:17" x14ac:dyDescent="0.25">
      <c r="A2434">
        <v>2442</v>
      </c>
      <c r="B2434">
        <v>245.08907299999998</v>
      </c>
      <c r="C2434" s="2">
        <v>1</v>
      </c>
      <c r="P2434">
        <v>1</v>
      </c>
      <c r="Q2434" t="str">
        <f t="shared" ref="Q2434:Q2497" si="39">CONCATENATE(C2434,E2434,G2434,I2434)</f>
        <v>1</v>
      </c>
    </row>
    <row r="2435" spans="1:17" x14ac:dyDescent="0.25">
      <c r="A2435">
        <v>2443</v>
      </c>
      <c r="B2435">
        <v>245.10092900000001</v>
      </c>
      <c r="C2435" s="2">
        <v>1</v>
      </c>
      <c r="H2435">
        <v>249.45577600000001</v>
      </c>
      <c r="I2435" s="3">
        <v>4</v>
      </c>
      <c r="P2435">
        <v>2</v>
      </c>
      <c r="Q2435" t="str">
        <f t="shared" si="39"/>
        <v>14</v>
      </c>
    </row>
    <row r="2436" spans="1:17" x14ac:dyDescent="0.25">
      <c r="A2436">
        <v>2444</v>
      </c>
      <c r="B2436">
        <v>245.05798999999999</v>
      </c>
      <c r="C2436" s="2">
        <v>1</v>
      </c>
      <c r="H2436">
        <v>249.43139199999999</v>
      </c>
      <c r="I2436" s="3">
        <v>4</v>
      </c>
      <c r="P2436">
        <v>2</v>
      </c>
      <c r="Q2436" t="str">
        <f t="shared" si="39"/>
        <v>14</v>
      </c>
    </row>
    <row r="2437" spans="1:17" x14ac:dyDescent="0.25">
      <c r="A2437">
        <v>2445</v>
      </c>
      <c r="B2437">
        <v>245.11051499999999</v>
      </c>
      <c r="C2437" s="2">
        <v>1</v>
      </c>
      <c r="H2437">
        <v>249.407321</v>
      </c>
      <c r="I2437" s="3">
        <v>4</v>
      </c>
      <c r="P2437">
        <v>2</v>
      </c>
      <c r="Q2437" t="str">
        <f t="shared" si="39"/>
        <v>14</v>
      </c>
    </row>
    <row r="2438" spans="1:17" x14ac:dyDescent="0.25">
      <c r="A2438">
        <v>2446</v>
      </c>
      <c r="F2438">
        <v>246.22665000000001</v>
      </c>
      <c r="G2438" s="4">
        <v>3</v>
      </c>
      <c r="H2438">
        <v>249.43943300000001</v>
      </c>
      <c r="I2438" s="3">
        <v>4</v>
      </c>
      <c r="P2438">
        <v>2</v>
      </c>
      <c r="Q2438" t="str">
        <f t="shared" si="39"/>
        <v>34</v>
      </c>
    </row>
    <row r="2439" spans="1:17" x14ac:dyDescent="0.25">
      <c r="A2439">
        <v>2447</v>
      </c>
      <c r="F2439">
        <v>246.15257600000001</v>
      </c>
      <c r="G2439" s="4">
        <v>3</v>
      </c>
      <c r="H2439">
        <v>249.455467</v>
      </c>
      <c r="I2439" s="3">
        <v>4</v>
      </c>
      <c r="P2439">
        <v>2</v>
      </c>
      <c r="Q2439" t="str">
        <f t="shared" si="39"/>
        <v>34</v>
      </c>
    </row>
    <row r="2440" spans="1:17" x14ac:dyDescent="0.25">
      <c r="A2440">
        <v>2448</v>
      </c>
      <c r="F2440">
        <v>246.213199</v>
      </c>
      <c r="G2440" s="4">
        <v>3</v>
      </c>
      <c r="H2440">
        <v>249.41778499999998</v>
      </c>
      <c r="I2440" s="3">
        <v>4</v>
      </c>
      <c r="P2440">
        <v>2</v>
      </c>
      <c r="Q2440" t="str">
        <f t="shared" si="39"/>
        <v>34</v>
      </c>
    </row>
    <row r="2441" spans="1:17" x14ac:dyDescent="0.25">
      <c r="A2441">
        <v>2449</v>
      </c>
      <c r="F2441">
        <v>246.20231899999999</v>
      </c>
      <c r="G2441" s="4">
        <v>3</v>
      </c>
      <c r="H2441">
        <v>249.465362</v>
      </c>
      <c r="I2441" s="3">
        <v>4</v>
      </c>
      <c r="P2441">
        <v>2</v>
      </c>
      <c r="Q2441" t="str">
        <f t="shared" si="39"/>
        <v>34</v>
      </c>
    </row>
    <row r="2442" spans="1:17" x14ac:dyDescent="0.25">
      <c r="A2442">
        <v>2450</v>
      </c>
      <c r="F2442">
        <v>246.246341</v>
      </c>
      <c r="G2442" s="4">
        <v>3</v>
      </c>
      <c r="H2442">
        <v>249.46268000000001</v>
      </c>
      <c r="I2442" s="3">
        <v>4</v>
      </c>
      <c r="P2442">
        <v>2</v>
      </c>
      <c r="Q2442" t="str">
        <f t="shared" si="39"/>
        <v>34</v>
      </c>
    </row>
    <row r="2443" spans="1:17" x14ac:dyDescent="0.25">
      <c r="A2443">
        <v>2451</v>
      </c>
      <c r="F2443">
        <v>246.286754</v>
      </c>
      <c r="G2443" s="4">
        <v>3</v>
      </c>
      <c r="H2443">
        <v>249.43025900000001</v>
      </c>
      <c r="I2443" s="3">
        <v>4</v>
      </c>
      <c r="P2443">
        <v>2</v>
      </c>
      <c r="Q2443" t="str">
        <f t="shared" si="39"/>
        <v>34</v>
      </c>
    </row>
    <row r="2444" spans="1:17" x14ac:dyDescent="0.25">
      <c r="A2444">
        <v>2452</v>
      </c>
      <c r="F2444">
        <v>246.29242299999999</v>
      </c>
      <c r="G2444" s="4">
        <v>3</v>
      </c>
      <c r="H2444">
        <v>249.45577600000001</v>
      </c>
      <c r="I2444" s="3">
        <v>4</v>
      </c>
      <c r="P2444">
        <v>2</v>
      </c>
      <c r="Q2444" t="str">
        <f t="shared" si="39"/>
        <v>34</v>
      </c>
    </row>
    <row r="2445" spans="1:17" x14ac:dyDescent="0.25">
      <c r="A2445">
        <v>2453</v>
      </c>
      <c r="F2445">
        <v>246.21860799999999</v>
      </c>
      <c r="G2445" s="4">
        <v>3</v>
      </c>
      <c r="P2445">
        <v>1</v>
      </c>
      <c r="Q2445" t="str">
        <f t="shared" si="39"/>
        <v>3</v>
      </c>
    </row>
    <row r="2446" spans="1:17" x14ac:dyDescent="0.25">
      <c r="A2446">
        <v>2454</v>
      </c>
      <c r="F2446">
        <v>246.22665000000001</v>
      </c>
      <c r="G2446" s="4">
        <v>3</v>
      </c>
      <c r="P2446">
        <v>1</v>
      </c>
      <c r="Q2446" t="str">
        <f t="shared" si="39"/>
        <v>3</v>
      </c>
    </row>
    <row r="2447" spans="1:17" x14ac:dyDescent="0.25">
      <c r="A2447">
        <v>2455</v>
      </c>
      <c r="F2447">
        <v>246.22665000000001</v>
      </c>
      <c r="G2447" s="4">
        <v>3</v>
      </c>
      <c r="P2447">
        <v>1</v>
      </c>
      <c r="Q2447" t="str">
        <f t="shared" si="39"/>
        <v>3</v>
      </c>
    </row>
    <row r="2448" spans="1:17" x14ac:dyDescent="0.25">
      <c r="A2448">
        <v>2456</v>
      </c>
      <c r="D2448">
        <v>226.006753</v>
      </c>
      <c r="E2448" s="5">
        <v>2</v>
      </c>
      <c r="P2448">
        <v>1</v>
      </c>
      <c r="Q2448" t="str">
        <f t="shared" si="39"/>
        <v>2</v>
      </c>
    </row>
    <row r="2449" spans="1:17" x14ac:dyDescent="0.25">
      <c r="A2449">
        <v>2457</v>
      </c>
      <c r="D2449">
        <v>226.006753</v>
      </c>
      <c r="E2449" s="5">
        <v>2</v>
      </c>
      <c r="P2449">
        <v>1</v>
      </c>
      <c r="Q2449" t="str">
        <f t="shared" si="39"/>
        <v>2</v>
      </c>
    </row>
    <row r="2450" spans="1:17" x14ac:dyDescent="0.25">
      <c r="A2450">
        <v>2458</v>
      </c>
      <c r="D2450">
        <v>226.006753</v>
      </c>
      <c r="E2450" s="5">
        <v>2</v>
      </c>
      <c r="P2450">
        <v>1</v>
      </c>
      <c r="Q2450" t="str">
        <f t="shared" si="39"/>
        <v>2</v>
      </c>
    </row>
    <row r="2451" spans="1:17" x14ac:dyDescent="0.25">
      <c r="A2451">
        <v>2459</v>
      </c>
      <c r="D2451">
        <v>226.006753</v>
      </c>
      <c r="E2451" s="5">
        <v>2</v>
      </c>
      <c r="P2451">
        <v>1</v>
      </c>
      <c r="Q2451" t="str">
        <f t="shared" si="39"/>
        <v>2</v>
      </c>
    </row>
    <row r="2452" spans="1:17" x14ac:dyDescent="0.25">
      <c r="A2452">
        <v>2460</v>
      </c>
      <c r="D2452">
        <v>226.006753</v>
      </c>
      <c r="E2452" s="5">
        <v>2</v>
      </c>
      <c r="P2452">
        <v>1</v>
      </c>
      <c r="Q2452" t="str">
        <f t="shared" si="39"/>
        <v>2</v>
      </c>
    </row>
    <row r="2453" spans="1:17" x14ac:dyDescent="0.25">
      <c r="A2453">
        <v>2461</v>
      </c>
      <c r="D2453">
        <v>226.006753</v>
      </c>
      <c r="E2453" s="5">
        <v>2</v>
      </c>
      <c r="P2453">
        <v>1</v>
      </c>
      <c r="Q2453" t="str">
        <f t="shared" si="39"/>
        <v>2</v>
      </c>
    </row>
    <row r="2454" spans="1:17" x14ac:dyDescent="0.25">
      <c r="A2454">
        <v>2462</v>
      </c>
      <c r="D2454">
        <v>226.006753</v>
      </c>
      <c r="E2454" s="5">
        <v>2</v>
      </c>
      <c r="P2454">
        <v>1</v>
      </c>
      <c r="Q2454" t="str">
        <f t="shared" si="39"/>
        <v>2</v>
      </c>
    </row>
    <row r="2455" spans="1:17" x14ac:dyDescent="0.25">
      <c r="A2455">
        <v>2463</v>
      </c>
      <c r="B2455">
        <v>220.56742299999999</v>
      </c>
      <c r="C2455" s="2">
        <v>1</v>
      </c>
      <c r="D2455">
        <v>226.006753</v>
      </c>
      <c r="E2455" s="5">
        <v>2</v>
      </c>
      <c r="P2455">
        <v>2</v>
      </c>
      <c r="Q2455" t="str">
        <f t="shared" si="39"/>
        <v>12</v>
      </c>
    </row>
    <row r="2456" spans="1:17" x14ac:dyDescent="0.25">
      <c r="A2456">
        <v>2464</v>
      </c>
      <c r="B2456">
        <v>220.504897</v>
      </c>
      <c r="C2456" s="2">
        <v>1</v>
      </c>
      <c r="D2456">
        <v>226.006753</v>
      </c>
      <c r="E2456" s="5">
        <v>2</v>
      </c>
      <c r="P2456">
        <v>2</v>
      </c>
      <c r="Q2456" t="str">
        <f t="shared" si="39"/>
        <v>12</v>
      </c>
    </row>
    <row r="2457" spans="1:17" x14ac:dyDescent="0.25">
      <c r="A2457">
        <v>2465</v>
      </c>
      <c r="B2457">
        <v>220.535</v>
      </c>
      <c r="C2457" s="2">
        <v>1</v>
      </c>
      <c r="D2457">
        <v>226.006753</v>
      </c>
      <c r="E2457" s="5">
        <v>2</v>
      </c>
      <c r="P2457">
        <v>2</v>
      </c>
      <c r="Q2457" t="str">
        <f t="shared" si="39"/>
        <v>12</v>
      </c>
    </row>
    <row r="2458" spans="1:17" x14ac:dyDescent="0.25">
      <c r="A2458">
        <v>2466</v>
      </c>
      <c r="B2458">
        <v>220.517629</v>
      </c>
      <c r="C2458" s="2">
        <v>1</v>
      </c>
      <c r="P2458">
        <v>1</v>
      </c>
      <c r="Q2458" t="str">
        <f t="shared" si="39"/>
        <v>1</v>
      </c>
    </row>
    <row r="2459" spans="1:17" x14ac:dyDescent="0.25">
      <c r="A2459">
        <v>2467</v>
      </c>
      <c r="B2459">
        <v>220.55082400000001</v>
      </c>
      <c r="C2459" s="2">
        <v>1</v>
      </c>
      <c r="P2459">
        <v>1</v>
      </c>
      <c r="Q2459" t="str">
        <f t="shared" si="39"/>
        <v>1</v>
      </c>
    </row>
    <row r="2460" spans="1:17" x14ac:dyDescent="0.25">
      <c r="A2460">
        <v>2468</v>
      </c>
      <c r="B2460">
        <v>220.56742299999999</v>
      </c>
      <c r="C2460" s="2">
        <v>1</v>
      </c>
      <c r="F2460">
        <v>221.93200999999999</v>
      </c>
      <c r="G2460" s="4">
        <v>3</v>
      </c>
      <c r="P2460">
        <v>2</v>
      </c>
      <c r="Q2460" t="str">
        <f t="shared" si="39"/>
        <v>13</v>
      </c>
    </row>
    <row r="2461" spans="1:17" x14ac:dyDescent="0.25">
      <c r="A2461">
        <v>2469</v>
      </c>
      <c r="B2461">
        <v>220.56742299999999</v>
      </c>
      <c r="C2461" s="2">
        <v>1</v>
      </c>
      <c r="F2461">
        <v>221.85231999999999</v>
      </c>
      <c r="G2461" s="4">
        <v>3</v>
      </c>
      <c r="H2461">
        <v>222.39634100000001</v>
      </c>
      <c r="I2461" s="3">
        <v>4</v>
      </c>
      <c r="P2461">
        <v>3</v>
      </c>
      <c r="Q2461" t="str">
        <f t="shared" si="39"/>
        <v>134</v>
      </c>
    </row>
    <row r="2462" spans="1:17" x14ac:dyDescent="0.25">
      <c r="A2462">
        <v>2470</v>
      </c>
      <c r="F2462">
        <v>221.88536099999999</v>
      </c>
      <c r="G2462" s="4">
        <v>3</v>
      </c>
      <c r="H2462">
        <v>222.416031</v>
      </c>
      <c r="I2462" s="3">
        <v>4</v>
      </c>
      <c r="P2462">
        <v>2</v>
      </c>
      <c r="Q2462" t="str">
        <f t="shared" si="39"/>
        <v>34</v>
      </c>
    </row>
    <row r="2463" spans="1:17" x14ac:dyDescent="0.25">
      <c r="A2463">
        <v>2471</v>
      </c>
      <c r="F2463">
        <v>221.93458799999999</v>
      </c>
      <c r="G2463" s="4">
        <v>3</v>
      </c>
      <c r="H2463">
        <v>222.36639099999999</v>
      </c>
      <c r="I2463" s="3">
        <v>4</v>
      </c>
      <c r="P2463">
        <v>2</v>
      </c>
      <c r="Q2463" t="str">
        <f t="shared" si="39"/>
        <v>34</v>
      </c>
    </row>
    <row r="2464" spans="1:17" x14ac:dyDescent="0.25">
      <c r="A2464">
        <v>2472</v>
      </c>
      <c r="F2464">
        <v>221.90809400000001</v>
      </c>
      <c r="G2464" s="4">
        <v>3</v>
      </c>
      <c r="H2464">
        <v>222.39793800000001</v>
      </c>
      <c r="I2464" s="3">
        <v>4</v>
      </c>
      <c r="P2464">
        <v>2</v>
      </c>
      <c r="Q2464" t="str">
        <f t="shared" si="39"/>
        <v>34</v>
      </c>
    </row>
    <row r="2465" spans="1:17" x14ac:dyDescent="0.25">
      <c r="A2465">
        <v>2473</v>
      </c>
      <c r="F2465">
        <v>221.88216499999999</v>
      </c>
      <c r="G2465" s="4">
        <v>3</v>
      </c>
      <c r="H2465">
        <v>222.359948</v>
      </c>
      <c r="I2465" s="3">
        <v>4</v>
      </c>
      <c r="P2465">
        <v>2</v>
      </c>
      <c r="Q2465" t="str">
        <f t="shared" si="39"/>
        <v>34</v>
      </c>
    </row>
    <row r="2466" spans="1:17" x14ac:dyDescent="0.25">
      <c r="A2466">
        <v>2474</v>
      </c>
      <c r="F2466">
        <v>221.905463</v>
      </c>
      <c r="G2466" s="4">
        <v>3</v>
      </c>
      <c r="H2466">
        <v>222.36860899999999</v>
      </c>
      <c r="I2466" s="3">
        <v>4</v>
      </c>
      <c r="P2466">
        <v>2</v>
      </c>
      <c r="Q2466" t="str">
        <f t="shared" si="39"/>
        <v>34</v>
      </c>
    </row>
    <row r="2467" spans="1:17" x14ac:dyDescent="0.25">
      <c r="A2467">
        <v>2475</v>
      </c>
      <c r="F2467">
        <v>221.910258</v>
      </c>
      <c r="G2467" s="4">
        <v>3</v>
      </c>
      <c r="H2467">
        <v>222.333608</v>
      </c>
      <c r="I2467" s="3">
        <v>4</v>
      </c>
      <c r="P2467">
        <v>2</v>
      </c>
      <c r="Q2467" t="str">
        <f t="shared" si="39"/>
        <v>34</v>
      </c>
    </row>
    <row r="2468" spans="1:17" x14ac:dyDescent="0.25">
      <c r="A2468">
        <v>2476</v>
      </c>
      <c r="F2468">
        <v>221.93200999999999</v>
      </c>
      <c r="G2468" s="4">
        <v>3</v>
      </c>
      <c r="H2468">
        <v>222.39634100000001</v>
      </c>
      <c r="I2468" s="3">
        <v>4</v>
      </c>
      <c r="P2468">
        <v>2</v>
      </c>
      <c r="Q2468" t="str">
        <f t="shared" si="39"/>
        <v>34</v>
      </c>
    </row>
    <row r="2469" spans="1:17" x14ac:dyDescent="0.25">
      <c r="A2469">
        <v>2477</v>
      </c>
      <c r="F2469">
        <v>221.93200999999999</v>
      </c>
      <c r="G2469" s="4">
        <v>3</v>
      </c>
      <c r="P2469">
        <v>1</v>
      </c>
      <c r="Q2469" t="str">
        <f t="shared" si="39"/>
        <v>3</v>
      </c>
    </row>
    <row r="2470" spans="1:17" x14ac:dyDescent="0.25">
      <c r="A2470">
        <v>2478</v>
      </c>
      <c r="P2470">
        <v>0</v>
      </c>
      <c r="Q2470" t="str">
        <f t="shared" si="39"/>
        <v/>
      </c>
    </row>
    <row r="2471" spans="1:17" x14ac:dyDescent="0.25">
      <c r="A2471">
        <v>2479</v>
      </c>
      <c r="P2471">
        <v>0</v>
      </c>
      <c r="Q2471" t="str">
        <f t="shared" si="39"/>
        <v/>
      </c>
    </row>
    <row r="2472" spans="1:17" x14ac:dyDescent="0.25">
      <c r="A2472">
        <v>2480</v>
      </c>
      <c r="P2472">
        <v>0</v>
      </c>
      <c r="Q2472" t="str">
        <f t="shared" si="39"/>
        <v/>
      </c>
    </row>
    <row r="2473" spans="1:17" x14ac:dyDescent="0.25">
      <c r="A2473">
        <v>2481</v>
      </c>
      <c r="D2473">
        <v>200.702865</v>
      </c>
      <c r="E2473" s="5">
        <v>2</v>
      </c>
      <c r="P2473">
        <v>1</v>
      </c>
      <c r="Q2473" t="str">
        <f t="shared" si="39"/>
        <v>2</v>
      </c>
    </row>
    <row r="2474" spans="1:17" x14ac:dyDescent="0.25">
      <c r="A2474">
        <v>2482</v>
      </c>
      <c r="D2474">
        <v>200.700164</v>
      </c>
      <c r="E2474" s="5">
        <v>2</v>
      </c>
      <c r="P2474">
        <v>1</v>
      </c>
      <c r="Q2474" t="str">
        <f t="shared" si="39"/>
        <v>2</v>
      </c>
    </row>
    <row r="2475" spans="1:17" x14ac:dyDescent="0.25">
      <c r="A2475">
        <v>2483</v>
      </c>
      <c r="D2475">
        <v>200.68603400000001</v>
      </c>
      <c r="E2475" s="5">
        <v>2</v>
      </c>
      <c r="P2475">
        <v>1</v>
      </c>
      <c r="Q2475" t="str">
        <f t="shared" si="39"/>
        <v>2</v>
      </c>
    </row>
    <row r="2476" spans="1:17" x14ac:dyDescent="0.25">
      <c r="A2476">
        <v>2484</v>
      </c>
      <c r="B2476">
        <v>196.85631899999998</v>
      </c>
      <c r="C2476" s="2">
        <v>1</v>
      </c>
      <c r="D2476">
        <v>200.69873000000001</v>
      </c>
      <c r="E2476" s="5">
        <v>2</v>
      </c>
      <c r="P2476">
        <v>2</v>
      </c>
      <c r="Q2476" t="str">
        <f t="shared" si="39"/>
        <v>12</v>
      </c>
    </row>
    <row r="2477" spans="1:17" x14ac:dyDescent="0.25">
      <c r="A2477">
        <v>2485</v>
      </c>
      <c r="B2477">
        <v>196.84488999999999</v>
      </c>
      <c r="C2477" s="2">
        <v>1</v>
      </c>
      <c r="D2477">
        <v>200.70021400000002</v>
      </c>
      <c r="E2477" s="5">
        <v>2</v>
      </c>
      <c r="P2477">
        <v>2</v>
      </c>
      <c r="Q2477" t="str">
        <f t="shared" si="39"/>
        <v>12</v>
      </c>
    </row>
    <row r="2478" spans="1:17" x14ac:dyDescent="0.25">
      <c r="A2478">
        <v>2486</v>
      </c>
      <c r="B2478">
        <v>196.834743</v>
      </c>
      <c r="C2478" s="2">
        <v>1</v>
      </c>
      <c r="D2478">
        <v>200.726482</v>
      </c>
      <c r="E2478" s="5">
        <v>2</v>
      </c>
      <c r="P2478">
        <v>2</v>
      </c>
      <c r="Q2478" t="str">
        <f t="shared" si="39"/>
        <v>12</v>
      </c>
    </row>
    <row r="2479" spans="1:17" x14ac:dyDescent="0.25">
      <c r="A2479">
        <v>2487</v>
      </c>
      <c r="B2479">
        <v>196.822959</v>
      </c>
      <c r="C2479" s="2">
        <v>1</v>
      </c>
      <c r="D2479">
        <v>200.71280999999999</v>
      </c>
      <c r="E2479" s="5">
        <v>2</v>
      </c>
      <c r="P2479">
        <v>2</v>
      </c>
      <c r="Q2479" t="str">
        <f t="shared" si="39"/>
        <v>12</v>
      </c>
    </row>
    <row r="2480" spans="1:17" x14ac:dyDescent="0.25">
      <c r="A2480">
        <v>2488</v>
      </c>
      <c r="B2480">
        <v>196.801536</v>
      </c>
      <c r="C2480" s="2">
        <v>1</v>
      </c>
      <c r="D2480">
        <v>200.702865</v>
      </c>
      <c r="E2480" s="5">
        <v>2</v>
      </c>
      <c r="P2480">
        <v>2</v>
      </c>
      <c r="Q2480" t="str">
        <f t="shared" si="39"/>
        <v>12</v>
      </c>
    </row>
    <row r="2481" spans="1:17" x14ac:dyDescent="0.25">
      <c r="A2481">
        <v>2489</v>
      </c>
      <c r="B2481">
        <v>196.80637999999999</v>
      </c>
      <c r="C2481" s="2">
        <v>1</v>
      </c>
      <c r="P2481">
        <v>1</v>
      </c>
      <c r="Q2481" t="str">
        <f t="shared" si="39"/>
        <v>1</v>
      </c>
    </row>
    <row r="2482" spans="1:17" x14ac:dyDescent="0.25">
      <c r="A2482">
        <v>2490</v>
      </c>
      <c r="B2482">
        <v>196.804034</v>
      </c>
      <c r="C2482" s="2">
        <v>1</v>
      </c>
      <c r="P2482">
        <v>1</v>
      </c>
      <c r="Q2482" t="str">
        <f t="shared" si="39"/>
        <v>1</v>
      </c>
    </row>
    <row r="2483" spans="1:17" x14ac:dyDescent="0.25">
      <c r="A2483">
        <v>2491</v>
      </c>
      <c r="B2483">
        <v>196.85631899999998</v>
      </c>
      <c r="C2483" s="2">
        <v>1</v>
      </c>
      <c r="F2483">
        <v>198.202876</v>
      </c>
      <c r="G2483" s="4">
        <v>3</v>
      </c>
      <c r="P2483">
        <v>2</v>
      </c>
      <c r="Q2483" t="str">
        <f t="shared" si="39"/>
        <v>13</v>
      </c>
    </row>
    <row r="2484" spans="1:17" x14ac:dyDescent="0.25">
      <c r="A2484">
        <v>2492</v>
      </c>
      <c r="F2484">
        <v>198.19302999999999</v>
      </c>
      <c r="G2484" s="4">
        <v>3</v>
      </c>
      <c r="H2484">
        <v>197.06811099999999</v>
      </c>
      <c r="I2484" s="3">
        <v>4</v>
      </c>
      <c r="P2484">
        <v>2</v>
      </c>
      <c r="Q2484" t="str">
        <f t="shared" si="39"/>
        <v>34</v>
      </c>
    </row>
    <row r="2485" spans="1:17" x14ac:dyDescent="0.25">
      <c r="A2485">
        <v>2493</v>
      </c>
      <c r="F2485">
        <v>198.27495099999999</v>
      </c>
      <c r="G2485" s="4">
        <v>3</v>
      </c>
      <c r="H2485">
        <v>197.081729</v>
      </c>
      <c r="I2485" s="3">
        <v>4</v>
      </c>
      <c r="P2485">
        <v>2</v>
      </c>
      <c r="Q2485" t="str">
        <f t="shared" si="39"/>
        <v>34</v>
      </c>
    </row>
    <row r="2486" spans="1:17" x14ac:dyDescent="0.25">
      <c r="A2486">
        <v>2494</v>
      </c>
      <c r="F2486">
        <v>198.29744600000001</v>
      </c>
      <c r="G2486" s="4">
        <v>3</v>
      </c>
      <c r="H2486">
        <v>197.127284</v>
      </c>
      <c r="I2486" s="3">
        <v>4</v>
      </c>
      <c r="P2486">
        <v>2</v>
      </c>
      <c r="Q2486" t="str">
        <f t="shared" si="39"/>
        <v>34</v>
      </c>
    </row>
    <row r="2487" spans="1:17" x14ac:dyDescent="0.25">
      <c r="A2487">
        <v>2495</v>
      </c>
      <c r="F2487">
        <v>198.30596500000001</v>
      </c>
      <c r="G2487" s="4">
        <v>3</v>
      </c>
      <c r="H2487">
        <v>197.11621400000001</v>
      </c>
      <c r="I2487" s="3">
        <v>4</v>
      </c>
      <c r="P2487">
        <v>2</v>
      </c>
      <c r="Q2487" t="str">
        <f t="shared" si="39"/>
        <v>34</v>
      </c>
    </row>
    <row r="2488" spans="1:17" x14ac:dyDescent="0.25">
      <c r="A2488">
        <v>2496</v>
      </c>
      <c r="F2488">
        <v>198.33131700000001</v>
      </c>
      <c r="G2488" s="4">
        <v>3</v>
      </c>
      <c r="H2488">
        <v>197.123302</v>
      </c>
      <c r="I2488" s="3">
        <v>4</v>
      </c>
      <c r="P2488">
        <v>2</v>
      </c>
      <c r="Q2488" t="str">
        <f t="shared" si="39"/>
        <v>34</v>
      </c>
    </row>
    <row r="2489" spans="1:17" x14ac:dyDescent="0.25">
      <c r="A2489">
        <v>2497</v>
      </c>
      <c r="F2489">
        <v>198.36998299999999</v>
      </c>
      <c r="G2489" s="4">
        <v>3</v>
      </c>
      <c r="H2489">
        <v>197.15309400000001</v>
      </c>
      <c r="I2489" s="3">
        <v>4</v>
      </c>
      <c r="P2489">
        <v>2</v>
      </c>
      <c r="Q2489" t="str">
        <f t="shared" si="39"/>
        <v>34</v>
      </c>
    </row>
    <row r="2490" spans="1:17" x14ac:dyDescent="0.25">
      <c r="A2490">
        <v>2498</v>
      </c>
      <c r="F2490">
        <v>198.32744099999999</v>
      </c>
      <c r="G2490" s="4">
        <v>3</v>
      </c>
      <c r="H2490">
        <v>197.148605</v>
      </c>
      <c r="I2490" s="3">
        <v>4</v>
      </c>
      <c r="P2490">
        <v>2</v>
      </c>
      <c r="Q2490" t="str">
        <f t="shared" si="39"/>
        <v>34</v>
      </c>
    </row>
    <row r="2491" spans="1:17" x14ac:dyDescent="0.25">
      <c r="A2491">
        <v>2499</v>
      </c>
      <c r="F2491">
        <v>198.202876</v>
      </c>
      <c r="G2491" s="4">
        <v>3</v>
      </c>
      <c r="H2491">
        <v>197.148605</v>
      </c>
      <c r="I2491" s="3">
        <v>4</v>
      </c>
      <c r="P2491">
        <v>2</v>
      </c>
      <c r="Q2491" t="str">
        <f t="shared" si="39"/>
        <v>34</v>
      </c>
    </row>
    <row r="2492" spans="1:17" x14ac:dyDescent="0.25">
      <c r="A2492">
        <v>2500</v>
      </c>
      <c r="H2492">
        <v>197.148605</v>
      </c>
      <c r="I2492" s="3">
        <v>4</v>
      </c>
      <c r="P2492">
        <v>1</v>
      </c>
      <c r="Q2492" t="str">
        <f t="shared" si="39"/>
        <v>4</v>
      </c>
    </row>
    <row r="2493" spans="1:17" x14ac:dyDescent="0.25">
      <c r="A2493">
        <v>2501</v>
      </c>
      <c r="P2493">
        <v>0</v>
      </c>
      <c r="Q2493" t="str">
        <f t="shared" si="39"/>
        <v/>
      </c>
    </row>
    <row r="2494" spans="1:17" x14ac:dyDescent="0.25">
      <c r="A2494">
        <v>2502</v>
      </c>
      <c r="P2494">
        <v>0</v>
      </c>
      <c r="Q2494" t="str">
        <f t="shared" si="39"/>
        <v/>
      </c>
    </row>
    <row r="2495" spans="1:17" x14ac:dyDescent="0.25">
      <c r="A2495">
        <v>2503</v>
      </c>
      <c r="P2495">
        <v>0</v>
      </c>
      <c r="Q2495" t="str">
        <f t="shared" si="39"/>
        <v/>
      </c>
    </row>
    <row r="2496" spans="1:17" x14ac:dyDescent="0.25">
      <c r="A2496">
        <v>2504</v>
      </c>
      <c r="D2496">
        <v>172.865295</v>
      </c>
      <c r="E2496" s="5">
        <v>2</v>
      </c>
      <c r="P2496">
        <v>1</v>
      </c>
      <c r="Q2496" t="str">
        <f t="shared" si="39"/>
        <v>2</v>
      </c>
    </row>
    <row r="2497" spans="1:17" x14ac:dyDescent="0.25">
      <c r="A2497">
        <v>2505</v>
      </c>
      <c r="D2497">
        <v>172.89288999999999</v>
      </c>
      <c r="E2497" s="5">
        <v>2</v>
      </c>
      <c r="P2497">
        <v>1</v>
      </c>
      <c r="Q2497" t="str">
        <f t="shared" si="39"/>
        <v>2</v>
      </c>
    </row>
    <row r="2498" spans="1:17" x14ac:dyDescent="0.25">
      <c r="A2498">
        <v>2506</v>
      </c>
      <c r="D2498">
        <v>172.84912400000002</v>
      </c>
      <c r="E2498" s="5">
        <v>2</v>
      </c>
      <c r="P2498">
        <v>1</v>
      </c>
      <c r="Q2498" t="str">
        <f t="shared" ref="Q2498:Q2561" si="40">CONCATENATE(C2498,E2498,G2498,I2498)</f>
        <v>2</v>
      </c>
    </row>
    <row r="2499" spans="1:17" x14ac:dyDescent="0.25">
      <c r="A2499">
        <v>2507</v>
      </c>
      <c r="D2499">
        <v>172.877689</v>
      </c>
      <c r="E2499" s="5">
        <v>2</v>
      </c>
      <c r="P2499">
        <v>1</v>
      </c>
      <c r="Q2499" t="str">
        <f t="shared" si="40"/>
        <v>2</v>
      </c>
    </row>
    <row r="2500" spans="1:17" x14ac:dyDescent="0.25">
      <c r="A2500">
        <v>2508</v>
      </c>
      <c r="D2500">
        <v>172.88350400000002</v>
      </c>
      <c r="E2500" s="5">
        <v>2</v>
      </c>
      <c r="P2500">
        <v>1</v>
      </c>
      <c r="Q2500" t="str">
        <f t="shared" si="40"/>
        <v>2</v>
      </c>
    </row>
    <row r="2501" spans="1:17" x14ac:dyDescent="0.25">
      <c r="A2501">
        <v>2509</v>
      </c>
      <c r="B2501">
        <v>167.50232800000001</v>
      </c>
      <c r="C2501" s="2">
        <v>1</v>
      </c>
      <c r="D2501">
        <v>172.85575599999999</v>
      </c>
      <c r="E2501" s="5">
        <v>2</v>
      </c>
      <c r="P2501">
        <v>2</v>
      </c>
      <c r="Q2501" t="str">
        <f t="shared" si="40"/>
        <v>12</v>
      </c>
    </row>
    <row r="2502" spans="1:17" x14ac:dyDescent="0.25">
      <c r="A2502">
        <v>2510</v>
      </c>
      <c r="B2502">
        <v>167.51579599999999</v>
      </c>
      <c r="C2502" s="2">
        <v>1</v>
      </c>
      <c r="D2502">
        <v>172.793012</v>
      </c>
      <c r="E2502" s="5">
        <v>2</v>
      </c>
      <c r="P2502">
        <v>2</v>
      </c>
      <c r="Q2502" t="str">
        <f t="shared" si="40"/>
        <v>12</v>
      </c>
    </row>
    <row r="2503" spans="1:17" x14ac:dyDescent="0.25">
      <c r="A2503">
        <v>2511</v>
      </c>
      <c r="B2503">
        <v>167.517121</v>
      </c>
      <c r="C2503" s="2">
        <v>1</v>
      </c>
      <c r="D2503">
        <v>172.865295</v>
      </c>
      <c r="E2503" s="5">
        <v>2</v>
      </c>
      <c r="P2503">
        <v>2</v>
      </c>
      <c r="Q2503" t="str">
        <f t="shared" si="40"/>
        <v>12</v>
      </c>
    </row>
    <row r="2504" spans="1:17" x14ac:dyDescent="0.25">
      <c r="A2504">
        <v>2512</v>
      </c>
      <c r="B2504">
        <v>167.461623</v>
      </c>
      <c r="C2504" s="2">
        <v>1</v>
      </c>
      <c r="P2504">
        <v>1</v>
      </c>
      <c r="Q2504" t="str">
        <f t="shared" si="40"/>
        <v>1</v>
      </c>
    </row>
    <row r="2505" spans="1:17" x14ac:dyDescent="0.25">
      <c r="A2505">
        <v>2513</v>
      </c>
      <c r="B2505">
        <v>167.434079</v>
      </c>
      <c r="C2505" s="2">
        <v>1</v>
      </c>
      <c r="P2505">
        <v>1</v>
      </c>
      <c r="Q2505" t="str">
        <f t="shared" si="40"/>
        <v>1</v>
      </c>
    </row>
    <row r="2506" spans="1:17" x14ac:dyDescent="0.25">
      <c r="A2506">
        <v>2514</v>
      </c>
      <c r="B2506">
        <v>167.50232800000001</v>
      </c>
      <c r="C2506" s="2">
        <v>1</v>
      </c>
      <c r="P2506">
        <v>1</v>
      </c>
      <c r="Q2506" t="str">
        <f t="shared" si="40"/>
        <v>1</v>
      </c>
    </row>
    <row r="2507" spans="1:17" x14ac:dyDescent="0.25">
      <c r="A2507">
        <v>2515</v>
      </c>
      <c r="F2507">
        <v>168.31047699999999</v>
      </c>
      <c r="G2507" s="4">
        <v>3</v>
      </c>
      <c r="H2507">
        <v>167.51487700000001</v>
      </c>
      <c r="I2507" s="3">
        <v>4</v>
      </c>
      <c r="P2507">
        <v>2</v>
      </c>
      <c r="Q2507" t="str">
        <f t="shared" si="40"/>
        <v>34</v>
      </c>
    </row>
    <row r="2508" spans="1:17" x14ac:dyDescent="0.25">
      <c r="A2508">
        <v>2516</v>
      </c>
      <c r="F2508">
        <v>168.23942099999999</v>
      </c>
      <c r="G2508" s="4">
        <v>3</v>
      </c>
      <c r="H2508">
        <v>167.48360700000001</v>
      </c>
      <c r="I2508" s="3">
        <v>4</v>
      </c>
      <c r="P2508">
        <v>2</v>
      </c>
      <c r="Q2508" t="str">
        <f t="shared" si="40"/>
        <v>34</v>
      </c>
    </row>
    <row r="2509" spans="1:17" x14ac:dyDescent="0.25">
      <c r="A2509">
        <v>2517</v>
      </c>
      <c r="F2509">
        <v>168.24089900000001</v>
      </c>
      <c r="G2509" s="4">
        <v>3</v>
      </c>
      <c r="H2509">
        <v>167.48626100000001</v>
      </c>
      <c r="I2509" s="3">
        <v>4</v>
      </c>
      <c r="P2509">
        <v>2</v>
      </c>
      <c r="Q2509" t="str">
        <f t="shared" si="40"/>
        <v>34</v>
      </c>
    </row>
    <row r="2510" spans="1:17" x14ac:dyDescent="0.25">
      <c r="A2510">
        <v>2518</v>
      </c>
      <c r="F2510">
        <v>168.23273799999998</v>
      </c>
      <c r="G2510" s="4">
        <v>3</v>
      </c>
      <c r="H2510">
        <v>167.450963</v>
      </c>
      <c r="I2510" s="3">
        <v>4</v>
      </c>
      <c r="P2510">
        <v>2</v>
      </c>
      <c r="Q2510" t="str">
        <f t="shared" si="40"/>
        <v>34</v>
      </c>
    </row>
    <row r="2511" spans="1:17" x14ac:dyDescent="0.25">
      <c r="A2511">
        <v>2519</v>
      </c>
      <c r="F2511">
        <v>168.229118</v>
      </c>
      <c r="G2511" s="4">
        <v>3</v>
      </c>
      <c r="H2511">
        <v>167.44076100000001</v>
      </c>
      <c r="I2511" s="3">
        <v>4</v>
      </c>
      <c r="P2511">
        <v>2</v>
      </c>
      <c r="Q2511" t="str">
        <f t="shared" si="40"/>
        <v>34</v>
      </c>
    </row>
    <row r="2512" spans="1:17" x14ac:dyDescent="0.25">
      <c r="A2512">
        <v>2520</v>
      </c>
      <c r="F2512">
        <v>168.20758899999998</v>
      </c>
      <c r="G2512" s="4">
        <v>3</v>
      </c>
      <c r="H2512">
        <v>167.44938000000002</v>
      </c>
      <c r="I2512" s="3">
        <v>4</v>
      </c>
      <c r="P2512">
        <v>2</v>
      </c>
      <c r="Q2512" t="str">
        <f t="shared" si="40"/>
        <v>34</v>
      </c>
    </row>
    <row r="2513" spans="1:17" x14ac:dyDescent="0.25">
      <c r="A2513">
        <v>2521</v>
      </c>
      <c r="F2513">
        <v>168.31047699999999</v>
      </c>
      <c r="G2513" s="4">
        <v>3</v>
      </c>
      <c r="H2513">
        <v>167.41760199999999</v>
      </c>
      <c r="I2513" s="3">
        <v>4</v>
      </c>
      <c r="P2513">
        <v>2</v>
      </c>
      <c r="Q2513" t="str">
        <f t="shared" si="40"/>
        <v>34</v>
      </c>
    </row>
    <row r="2514" spans="1:17" x14ac:dyDescent="0.25">
      <c r="A2514">
        <v>2522</v>
      </c>
      <c r="H2514">
        <v>167.51487700000001</v>
      </c>
      <c r="I2514" s="3">
        <v>4</v>
      </c>
      <c r="P2514">
        <v>1</v>
      </c>
      <c r="Q2514" t="str">
        <f t="shared" si="40"/>
        <v>4</v>
      </c>
    </row>
    <row r="2515" spans="1:17" x14ac:dyDescent="0.25">
      <c r="A2515">
        <v>2523</v>
      </c>
      <c r="P2515">
        <v>0</v>
      </c>
      <c r="Q2515" t="str">
        <f t="shared" si="40"/>
        <v/>
      </c>
    </row>
    <row r="2516" spans="1:17" x14ac:dyDescent="0.25">
      <c r="A2516">
        <v>2524</v>
      </c>
      <c r="P2516">
        <v>0</v>
      </c>
      <c r="Q2516" t="str">
        <f t="shared" si="40"/>
        <v/>
      </c>
    </row>
    <row r="2517" spans="1:17" x14ac:dyDescent="0.25">
      <c r="A2517">
        <v>2525</v>
      </c>
      <c r="P2517">
        <v>0</v>
      </c>
      <c r="Q2517" t="str">
        <f t="shared" si="40"/>
        <v/>
      </c>
    </row>
    <row r="2518" spans="1:17" x14ac:dyDescent="0.25">
      <c r="A2518">
        <v>2526</v>
      </c>
      <c r="P2518">
        <v>0</v>
      </c>
      <c r="Q2518" t="str">
        <f t="shared" si="40"/>
        <v/>
      </c>
    </row>
    <row r="2519" spans="1:17" x14ac:dyDescent="0.25">
      <c r="A2519">
        <v>2527</v>
      </c>
      <c r="P2519">
        <v>0</v>
      </c>
      <c r="Q2519" t="str">
        <f t="shared" si="40"/>
        <v/>
      </c>
    </row>
    <row r="2520" spans="1:17" x14ac:dyDescent="0.25">
      <c r="A2520">
        <v>2528</v>
      </c>
      <c r="P2520">
        <v>0</v>
      </c>
      <c r="Q2520" t="str">
        <f t="shared" si="40"/>
        <v/>
      </c>
    </row>
    <row r="2521" spans="1:17" x14ac:dyDescent="0.25">
      <c r="A2521">
        <v>2529</v>
      </c>
      <c r="D2521">
        <v>136.51169800000002</v>
      </c>
      <c r="E2521" s="5">
        <v>2</v>
      </c>
      <c r="P2521">
        <v>1</v>
      </c>
      <c r="Q2521" t="str">
        <f t="shared" si="40"/>
        <v>2</v>
      </c>
    </row>
    <row r="2522" spans="1:17" x14ac:dyDescent="0.25">
      <c r="A2522">
        <v>2530</v>
      </c>
      <c r="D2522">
        <v>136.47026299999999</v>
      </c>
      <c r="E2522" s="5">
        <v>2</v>
      </c>
      <c r="P2522">
        <v>1</v>
      </c>
      <c r="Q2522" t="str">
        <f t="shared" si="40"/>
        <v>2</v>
      </c>
    </row>
    <row r="2523" spans="1:17" x14ac:dyDescent="0.25">
      <c r="A2523">
        <v>2531</v>
      </c>
      <c r="D2523">
        <v>136.512888</v>
      </c>
      <c r="E2523" s="5">
        <v>2</v>
      </c>
      <c r="P2523">
        <v>1</v>
      </c>
      <c r="Q2523" t="str">
        <f t="shared" si="40"/>
        <v>2</v>
      </c>
    </row>
    <row r="2524" spans="1:17" x14ac:dyDescent="0.25">
      <c r="A2524">
        <v>2532</v>
      </c>
      <c r="B2524">
        <v>132.72402400000001</v>
      </c>
      <c r="C2524" s="2">
        <v>1</v>
      </c>
      <c r="D2524">
        <v>136.48691000000002</v>
      </c>
      <c r="E2524" s="5">
        <v>2</v>
      </c>
      <c r="P2524">
        <v>2</v>
      </c>
      <c r="Q2524" t="str">
        <f t="shared" si="40"/>
        <v>12</v>
      </c>
    </row>
    <row r="2525" spans="1:17" x14ac:dyDescent="0.25">
      <c r="A2525">
        <v>2533</v>
      </c>
      <c r="B2525">
        <v>132.709902</v>
      </c>
      <c r="C2525" s="2">
        <v>1</v>
      </c>
      <c r="D2525">
        <v>136.51169800000002</v>
      </c>
      <c r="E2525" s="5">
        <v>2</v>
      </c>
      <c r="P2525">
        <v>2</v>
      </c>
      <c r="Q2525" t="str">
        <f t="shared" si="40"/>
        <v>12</v>
      </c>
    </row>
    <row r="2526" spans="1:17" x14ac:dyDescent="0.25">
      <c r="A2526">
        <v>2534</v>
      </c>
      <c r="B2526">
        <v>132.710825</v>
      </c>
      <c r="C2526" s="2">
        <v>1</v>
      </c>
      <c r="D2526">
        <v>136.51169800000002</v>
      </c>
      <c r="E2526" s="5">
        <v>2</v>
      </c>
      <c r="P2526">
        <v>2</v>
      </c>
      <c r="Q2526" t="str">
        <f t="shared" si="40"/>
        <v>12</v>
      </c>
    </row>
    <row r="2527" spans="1:17" x14ac:dyDescent="0.25">
      <c r="A2527">
        <v>2535</v>
      </c>
      <c r="B2527">
        <v>132.70489700000002</v>
      </c>
      <c r="C2527" s="2">
        <v>1</v>
      </c>
      <c r="P2527">
        <v>1</v>
      </c>
      <c r="Q2527" t="str">
        <f t="shared" si="40"/>
        <v>1</v>
      </c>
    </row>
    <row r="2528" spans="1:17" x14ac:dyDescent="0.25">
      <c r="A2528">
        <v>2536</v>
      </c>
      <c r="B2528">
        <v>132.66206600000001</v>
      </c>
      <c r="C2528" s="2">
        <v>1</v>
      </c>
      <c r="P2528">
        <v>1</v>
      </c>
      <c r="Q2528" t="str">
        <f t="shared" si="40"/>
        <v>1</v>
      </c>
    </row>
    <row r="2529" spans="1:17" x14ac:dyDescent="0.25">
      <c r="A2529">
        <v>2537</v>
      </c>
      <c r="B2529">
        <v>132.72402400000001</v>
      </c>
      <c r="C2529" s="2">
        <v>1</v>
      </c>
      <c r="P2529">
        <v>1</v>
      </c>
      <c r="Q2529" t="str">
        <f t="shared" si="40"/>
        <v>1</v>
      </c>
    </row>
    <row r="2530" spans="1:17" x14ac:dyDescent="0.25">
      <c r="A2530">
        <v>2538</v>
      </c>
      <c r="F2530">
        <v>131.75954300000001</v>
      </c>
      <c r="G2530" s="4">
        <v>3</v>
      </c>
      <c r="H2530">
        <v>131.692114</v>
      </c>
      <c r="I2530" s="3">
        <v>4</v>
      </c>
      <c r="P2530">
        <v>2</v>
      </c>
      <c r="Q2530" t="str">
        <f t="shared" si="40"/>
        <v>34</v>
      </c>
    </row>
    <row r="2531" spans="1:17" x14ac:dyDescent="0.25">
      <c r="A2531">
        <v>2539</v>
      </c>
      <c r="F2531">
        <v>131.800059</v>
      </c>
      <c r="G2531" s="4">
        <v>3</v>
      </c>
      <c r="H2531">
        <v>131.69634100000002</v>
      </c>
      <c r="I2531" s="3">
        <v>4</v>
      </c>
      <c r="P2531">
        <v>2</v>
      </c>
      <c r="Q2531" t="str">
        <f t="shared" si="40"/>
        <v>34</v>
      </c>
    </row>
    <row r="2532" spans="1:17" x14ac:dyDescent="0.25">
      <c r="A2532">
        <v>2540</v>
      </c>
      <c r="F2532">
        <v>131.79799500000001</v>
      </c>
      <c r="G2532" s="4">
        <v>3</v>
      </c>
      <c r="H2532">
        <v>131.700052</v>
      </c>
      <c r="I2532" s="3">
        <v>4</v>
      </c>
      <c r="P2532">
        <v>2</v>
      </c>
      <c r="Q2532" t="str">
        <f t="shared" si="40"/>
        <v>34</v>
      </c>
    </row>
    <row r="2533" spans="1:17" x14ac:dyDescent="0.25">
      <c r="A2533">
        <v>2541</v>
      </c>
      <c r="F2533">
        <v>131.79551900000001</v>
      </c>
      <c r="G2533" s="4">
        <v>3</v>
      </c>
      <c r="H2533">
        <v>131.71567000000002</v>
      </c>
      <c r="I2533" s="3">
        <v>4</v>
      </c>
      <c r="P2533">
        <v>2</v>
      </c>
      <c r="Q2533" t="str">
        <f t="shared" si="40"/>
        <v>34</v>
      </c>
    </row>
    <row r="2534" spans="1:17" x14ac:dyDescent="0.25">
      <c r="A2534">
        <v>2542</v>
      </c>
      <c r="F2534">
        <v>131.80319800000001</v>
      </c>
      <c r="G2534" s="4">
        <v>3</v>
      </c>
      <c r="H2534">
        <v>131.78335000000001</v>
      </c>
      <c r="I2534" s="3">
        <v>4</v>
      </c>
      <c r="P2534">
        <v>2</v>
      </c>
      <c r="Q2534" t="str">
        <f t="shared" si="40"/>
        <v>34</v>
      </c>
    </row>
    <row r="2535" spans="1:17" x14ac:dyDescent="0.25">
      <c r="A2535">
        <v>2543</v>
      </c>
      <c r="F2535">
        <v>131.81361200000001</v>
      </c>
      <c r="G2535" s="4">
        <v>3</v>
      </c>
      <c r="H2535">
        <v>131.75567100000001</v>
      </c>
      <c r="I2535" s="3">
        <v>4</v>
      </c>
      <c r="P2535">
        <v>2</v>
      </c>
      <c r="Q2535" t="str">
        <f t="shared" si="40"/>
        <v>34</v>
      </c>
    </row>
    <row r="2536" spans="1:17" x14ac:dyDescent="0.25">
      <c r="A2536">
        <v>2544</v>
      </c>
      <c r="F2536">
        <v>131.72453899999999</v>
      </c>
      <c r="G2536" s="4">
        <v>3</v>
      </c>
      <c r="H2536">
        <v>131.71103500000001</v>
      </c>
      <c r="I2536" s="3">
        <v>4</v>
      </c>
      <c r="P2536">
        <v>2</v>
      </c>
      <c r="Q2536" t="str">
        <f t="shared" si="40"/>
        <v>34</v>
      </c>
    </row>
    <row r="2537" spans="1:17" x14ac:dyDescent="0.25">
      <c r="A2537">
        <v>2545</v>
      </c>
      <c r="F2537">
        <v>131.75954300000001</v>
      </c>
      <c r="G2537" s="4">
        <v>3</v>
      </c>
      <c r="H2537">
        <v>131.692114</v>
      </c>
      <c r="I2537" s="3">
        <v>4</v>
      </c>
      <c r="P2537">
        <v>2</v>
      </c>
      <c r="Q2537" t="str">
        <f t="shared" si="40"/>
        <v>34</v>
      </c>
    </row>
    <row r="2538" spans="1:17" x14ac:dyDescent="0.25">
      <c r="A2538">
        <v>2546</v>
      </c>
      <c r="P2538">
        <v>0</v>
      </c>
      <c r="Q2538" t="str">
        <f t="shared" si="40"/>
        <v/>
      </c>
    </row>
    <row r="2539" spans="1:17" x14ac:dyDescent="0.25">
      <c r="A2539">
        <v>2547</v>
      </c>
      <c r="P2539">
        <v>0</v>
      </c>
      <c r="Q2539" t="str">
        <f t="shared" si="40"/>
        <v/>
      </c>
    </row>
    <row r="2540" spans="1:17" x14ac:dyDescent="0.25">
      <c r="A2540">
        <v>2548</v>
      </c>
      <c r="P2540">
        <v>0</v>
      </c>
      <c r="Q2540" t="str">
        <f t="shared" si="40"/>
        <v/>
      </c>
    </row>
    <row r="2541" spans="1:17" x14ac:dyDescent="0.25">
      <c r="A2541">
        <v>2549</v>
      </c>
      <c r="P2541">
        <v>0</v>
      </c>
      <c r="Q2541" t="str">
        <f t="shared" si="40"/>
        <v/>
      </c>
    </row>
    <row r="2542" spans="1:17" x14ac:dyDescent="0.25">
      <c r="A2542">
        <v>2550</v>
      </c>
      <c r="D2542">
        <v>106.32917600000002</v>
      </c>
      <c r="E2542" s="5">
        <v>2</v>
      </c>
      <c r="P2542">
        <v>1</v>
      </c>
      <c r="Q2542" t="str">
        <f t="shared" si="40"/>
        <v>2</v>
      </c>
    </row>
    <row r="2543" spans="1:17" x14ac:dyDescent="0.25">
      <c r="A2543">
        <v>2551</v>
      </c>
      <c r="D2543">
        <v>106.32675400000001</v>
      </c>
      <c r="E2543" s="5">
        <v>2</v>
      </c>
      <c r="P2543">
        <v>1</v>
      </c>
      <c r="Q2543" t="str">
        <f t="shared" si="40"/>
        <v>2</v>
      </c>
    </row>
    <row r="2544" spans="1:17" x14ac:dyDescent="0.25">
      <c r="A2544">
        <v>2552</v>
      </c>
      <c r="D2544">
        <v>106.35170200000002</v>
      </c>
      <c r="E2544" s="5">
        <v>2</v>
      </c>
      <c r="P2544">
        <v>1</v>
      </c>
      <c r="Q2544" t="str">
        <f t="shared" si="40"/>
        <v>2</v>
      </c>
    </row>
    <row r="2545" spans="1:17" x14ac:dyDescent="0.25">
      <c r="A2545">
        <v>2553</v>
      </c>
      <c r="B2545">
        <v>101.49124</v>
      </c>
      <c r="C2545" s="2">
        <v>1</v>
      </c>
      <c r="D2545">
        <v>106.33325000000001</v>
      </c>
      <c r="E2545" s="5">
        <v>2</v>
      </c>
      <c r="P2545">
        <v>2</v>
      </c>
      <c r="Q2545" t="str">
        <f t="shared" si="40"/>
        <v>12</v>
      </c>
    </row>
    <row r="2546" spans="1:17" x14ac:dyDescent="0.25">
      <c r="A2546">
        <v>2554</v>
      </c>
      <c r="B2546">
        <v>101.419588</v>
      </c>
      <c r="C2546" s="2">
        <v>1</v>
      </c>
      <c r="D2546">
        <v>106.35845400000001</v>
      </c>
      <c r="E2546" s="5">
        <v>2</v>
      </c>
      <c r="P2546">
        <v>2</v>
      </c>
      <c r="Q2546" t="str">
        <f t="shared" si="40"/>
        <v>12</v>
      </c>
    </row>
    <row r="2547" spans="1:17" x14ac:dyDescent="0.25">
      <c r="A2547">
        <v>2555</v>
      </c>
      <c r="B2547">
        <v>101.4349</v>
      </c>
      <c r="C2547" s="2">
        <v>1</v>
      </c>
      <c r="D2547">
        <v>106.334643</v>
      </c>
      <c r="E2547" s="5">
        <v>2</v>
      </c>
      <c r="P2547">
        <v>2</v>
      </c>
      <c r="Q2547" t="str">
        <f t="shared" si="40"/>
        <v>12</v>
      </c>
    </row>
    <row r="2548" spans="1:17" x14ac:dyDescent="0.25">
      <c r="A2548">
        <v>2556</v>
      </c>
      <c r="B2548">
        <v>101.480158</v>
      </c>
      <c r="C2548" s="2">
        <v>1</v>
      </c>
      <c r="D2548">
        <v>106.32917600000002</v>
      </c>
      <c r="E2548" s="5">
        <v>2</v>
      </c>
      <c r="P2548">
        <v>2</v>
      </c>
      <c r="Q2548" t="str">
        <f t="shared" si="40"/>
        <v>12</v>
      </c>
    </row>
    <row r="2549" spans="1:17" x14ac:dyDescent="0.25">
      <c r="A2549">
        <v>2557</v>
      </c>
      <c r="B2549">
        <v>101.434279</v>
      </c>
      <c r="C2549" s="2">
        <v>1</v>
      </c>
      <c r="P2549">
        <v>1</v>
      </c>
      <c r="Q2549" t="str">
        <f t="shared" si="40"/>
        <v>1</v>
      </c>
    </row>
    <row r="2550" spans="1:17" x14ac:dyDescent="0.25">
      <c r="A2550">
        <v>2558</v>
      </c>
      <c r="B2550">
        <v>101.387991</v>
      </c>
      <c r="C2550" s="2">
        <v>1</v>
      </c>
      <c r="P2550">
        <v>1</v>
      </c>
      <c r="Q2550" t="str">
        <f t="shared" si="40"/>
        <v>1</v>
      </c>
    </row>
    <row r="2551" spans="1:17" x14ac:dyDescent="0.25">
      <c r="A2551">
        <v>2559</v>
      </c>
      <c r="B2551">
        <v>101.49124</v>
      </c>
      <c r="C2551" s="2">
        <v>1</v>
      </c>
      <c r="P2551">
        <v>1</v>
      </c>
      <c r="Q2551" t="str">
        <f t="shared" si="40"/>
        <v>1</v>
      </c>
    </row>
    <row r="2552" spans="1:17" x14ac:dyDescent="0.25">
      <c r="A2552">
        <v>2560</v>
      </c>
      <c r="F2552">
        <v>99.968662000000009</v>
      </c>
      <c r="G2552" s="4">
        <v>3</v>
      </c>
      <c r="H2552">
        <v>99.665775000000011</v>
      </c>
      <c r="I2552" s="3">
        <v>4</v>
      </c>
      <c r="P2552">
        <v>2</v>
      </c>
      <c r="Q2552" t="str">
        <f t="shared" si="40"/>
        <v>34</v>
      </c>
    </row>
    <row r="2553" spans="1:17" x14ac:dyDescent="0.25">
      <c r="A2553">
        <v>2561</v>
      </c>
      <c r="F2553">
        <v>99.887322000000012</v>
      </c>
      <c r="G2553" s="4">
        <v>3</v>
      </c>
      <c r="H2553">
        <v>99.546084000000008</v>
      </c>
      <c r="I2553" s="3">
        <v>4</v>
      </c>
      <c r="P2553">
        <v>2</v>
      </c>
      <c r="Q2553" t="str">
        <f t="shared" si="40"/>
        <v>34</v>
      </c>
    </row>
    <row r="2554" spans="1:17" x14ac:dyDescent="0.25">
      <c r="A2554">
        <v>2562</v>
      </c>
      <c r="F2554">
        <v>99.915621000000002</v>
      </c>
      <c r="G2554" s="4">
        <v>3</v>
      </c>
      <c r="H2554">
        <v>99.570622000000014</v>
      </c>
      <c r="I2554" s="3">
        <v>4</v>
      </c>
      <c r="P2554">
        <v>2</v>
      </c>
      <c r="Q2554" t="str">
        <f t="shared" si="40"/>
        <v>34</v>
      </c>
    </row>
    <row r="2555" spans="1:17" x14ac:dyDescent="0.25">
      <c r="A2555">
        <v>2563</v>
      </c>
      <c r="F2555">
        <v>99.897064</v>
      </c>
      <c r="G2555" s="4">
        <v>3</v>
      </c>
      <c r="H2555">
        <v>99.594229000000013</v>
      </c>
      <c r="I2555" s="3">
        <v>4</v>
      </c>
      <c r="P2555">
        <v>2</v>
      </c>
      <c r="Q2555" t="str">
        <f t="shared" si="40"/>
        <v>34</v>
      </c>
    </row>
    <row r="2556" spans="1:17" x14ac:dyDescent="0.25">
      <c r="A2556">
        <v>2564</v>
      </c>
      <c r="F2556">
        <v>99.880671000000007</v>
      </c>
      <c r="G2556" s="4">
        <v>3</v>
      </c>
      <c r="H2556">
        <v>99.612837000000013</v>
      </c>
      <c r="I2556" s="3">
        <v>4</v>
      </c>
      <c r="P2556">
        <v>2</v>
      </c>
      <c r="Q2556" t="str">
        <f t="shared" si="40"/>
        <v>34</v>
      </c>
    </row>
    <row r="2557" spans="1:17" x14ac:dyDescent="0.25">
      <c r="A2557">
        <v>2565</v>
      </c>
      <c r="F2557">
        <v>99.967167000000003</v>
      </c>
      <c r="G2557" s="4">
        <v>3</v>
      </c>
      <c r="H2557">
        <v>99.618763000000001</v>
      </c>
      <c r="I2557" s="3">
        <v>4</v>
      </c>
      <c r="P2557">
        <v>2</v>
      </c>
      <c r="Q2557" t="str">
        <f t="shared" si="40"/>
        <v>34</v>
      </c>
    </row>
    <row r="2558" spans="1:17" x14ac:dyDescent="0.25">
      <c r="A2558">
        <v>2566</v>
      </c>
      <c r="F2558">
        <v>99.953198</v>
      </c>
      <c r="G2558" s="4">
        <v>3</v>
      </c>
      <c r="H2558">
        <v>99.592425000000006</v>
      </c>
      <c r="I2558" s="3">
        <v>4</v>
      </c>
      <c r="P2558">
        <v>2</v>
      </c>
      <c r="Q2558" t="str">
        <f t="shared" si="40"/>
        <v>34</v>
      </c>
    </row>
    <row r="2559" spans="1:17" x14ac:dyDescent="0.25">
      <c r="A2559">
        <v>2567</v>
      </c>
      <c r="F2559">
        <v>99.968662000000009</v>
      </c>
      <c r="G2559" s="4">
        <v>3</v>
      </c>
      <c r="H2559">
        <v>99.56098200000001</v>
      </c>
      <c r="I2559" s="3">
        <v>4</v>
      </c>
      <c r="P2559">
        <v>2</v>
      </c>
      <c r="Q2559" t="str">
        <f t="shared" si="40"/>
        <v>34</v>
      </c>
    </row>
    <row r="2560" spans="1:17" x14ac:dyDescent="0.25">
      <c r="A2560">
        <v>2568</v>
      </c>
      <c r="F2560">
        <v>99.968662000000009</v>
      </c>
      <c r="G2560" s="4">
        <v>3</v>
      </c>
      <c r="H2560">
        <v>99.665775000000011</v>
      </c>
      <c r="I2560" s="3">
        <v>4</v>
      </c>
      <c r="P2560">
        <v>2</v>
      </c>
      <c r="Q2560" t="str">
        <f t="shared" si="40"/>
        <v>34</v>
      </c>
    </row>
    <row r="2561" spans="1:17" x14ac:dyDescent="0.25">
      <c r="A2561">
        <v>2569</v>
      </c>
      <c r="P2561">
        <v>0</v>
      </c>
      <c r="Q2561" t="str">
        <f t="shared" si="40"/>
        <v/>
      </c>
    </row>
    <row r="2562" spans="1:17" x14ac:dyDescent="0.25">
      <c r="A2562">
        <v>2570</v>
      </c>
      <c r="P2562">
        <v>0</v>
      </c>
      <c r="Q2562" t="str">
        <f t="shared" ref="Q2562:Q2623" si="41">CONCATENATE(C2562,E2562,G2562,I2562)</f>
        <v/>
      </c>
    </row>
    <row r="2563" spans="1:17" x14ac:dyDescent="0.25">
      <c r="A2563">
        <v>2571</v>
      </c>
      <c r="D2563">
        <v>79.236392000000009</v>
      </c>
      <c r="E2563" s="5">
        <v>2</v>
      </c>
      <c r="P2563">
        <v>1</v>
      </c>
      <c r="Q2563" t="str">
        <f t="shared" si="41"/>
        <v>2</v>
      </c>
    </row>
    <row r="2564" spans="1:17" x14ac:dyDescent="0.25">
      <c r="A2564">
        <v>2572</v>
      </c>
      <c r="D2564">
        <v>79.174846000000002</v>
      </c>
      <c r="E2564" s="5">
        <v>2</v>
      </c>
      <c r="P2564">
        <v>1</v>
      </c>
      <c r="Q2564" t="str">
        <f t="shared" si="41"/>
        <v>2</v>
      </c>
    </row>
    <row r="2565" spans="1:17" x14ac:dyDescent="0.25">
      <c r="A2565">
        <v>2573</v>
      </c>
      <c r="D2565">
        <v>79.128557000000001</v>
      </c>
      <c r="E2565" s="5">
        <v>2</v>
      </c>
      <c r="P2565">
        <v>1</v>
      </c>
      <c r="Q2565" t="str">
        <f t="shared" si="41"/>
        <v>2</v>
      </c>
    </row>
    <row r="2566" spans="1:17" x14ac:dyDescent="0.25">
      <c r="A2566">
        <v>2574</v>
      </c>
      <c r="D2566">
        <v>79.218712000000011</v>
      </c>
      <c r="E2566" s="5">
        <v>2</v>
      </c>
      <c r="P2566">
        <v>1</v>
      </c>
      <c r="Q2566" t="str">
        <f t="shared" si="41"/>
        <v>2</v>
      </c>
    </row>
    <row r="2567" spans="1:17" x14ac:dyDescent="0.25">
      <c r="A2567">
        <v>2575</v>
      </c>
      <c r="B2567">
        <v>75.319898000000009</v>
      </c>
      <c r="C2567" s="2">
        <v>1</v>
      </c>
      <c r="D2567">
        <v>79.282888</v>
      </c>
      <c r="E2567" s="5">
        <v>2</v>
      </c>
      <c r="P2567">
        <v>2</v>
      </c>
      <c r="Q2567" t="str">
        <f t="shared" si="41"/>
        <v>12</v>
      </c>
    </row>
    <row r="2568" spans="1:17" x14ac:dyDescent="0.25">
      <c r="A2568">
        <v>2576</v>
      </c>
      <c r="B2568">
        <v>75.229279000000005</v>
      </c>
      <c r="C2568" s="2">
        <v>1</v>
      </c>
      <c r="D2568">
        <v>79.228919000000005</v>
      </c>
      <c r="E2568" s="5">
        <v>2</v>
      </c>
      <c r="P2568">
        <v>2</v>
      </c>
      <c r="Q2568" t="str">
        <f t="shared" si="41"/>
        <v>12</v>
      </c>
    </row>
    <row r="2569" spans="1:17" x14ac:dyDescent="0.25">
      <c r="A2569">
        <v>2577</v>
      </c>
      <c r="B2569">
        <v>75.236547000000002</v>
      </c>
      <c r="C2569" s="2">
        <v>1</v>
      </c>
      <c r="D2569">
        <v>79.184589000000003</v>
      </c>
      <c r="E2569" s="5">
        <v>2</v>
      </c>
      <c r="P2569">
        <v>2</v>
      </c>
      <c r="Q2569" t="str">
        <f t="shared" si="41"/>
        <v>12</v>
      </c>
    </row>
    <row r="2570" spans="1:17" x14ac:dyDescent="0.25">
      <c r="A2570">
        <v>2578</v>
      </c>
      <c r="B2570">
        <v>75.237320000000011</v>
      </c>
      <c r="C2570" s="2">
        <v>1</v>
      </c>
      <c r="D2570">
        <v>79.236392000000009</v>
      </c>
      <c r="E2570" s="5">
        <v>2</v>
      </c>
      <c r="P2570">
        <v>2</v>
      </c>
      <c r="Q2570" t="str">
        <f t="shared" si="41"/>
        <v>12</v>
      </c>
    </row>
    <row r="2571" spans="1:17" x14ac:dyDescent="0.25">
      <c r="A2571">
        <v>2579</v>
      </c>
      <c r="B2571">
        <v>75.265774000000008</v>
      </c>
      <c r="C2571" s="2">
        <v>1</v>
      </c>
      <c r="P2571">
        <v>1</v>
      </c>
      <c r="Q2571" t="str">
        <f t="shared" si="41"/>
        <v>1</v>
      </c>
    </row>
    <row r="2572" spans="1:17" x14ac:dyDescent="0.25">
      <c r="A2572">
        <v>2580</v>
      </c>
      <c r="B2572">
        <v>75.294227000000006</v>
      </c>
      <c r="C2572" s="2">
        <v>1</v>
      </c>
      <c r="P2572">
        <v>1</v>
      </c>
      <c r="Q2572" t="str">
        <f t="shared" si="41"/>
        <v>1</v>
      </c>
    </row>
    <row r="2573" spans="1:17" x14ac:dyDescent="0.25">
      <c r="A2573">
        <v>2581</v>
      </c>
      <c r="B2573">
        <v>75.319898000000009</v>
      </c>
      <c r="C2573" s="2">
        <v>1</v>
      </c>
      <c r="P2573">
        <v>1</v>
      </c>
      <c r="Q2573" t="str">
        <f t="shared" si="41"/>
        <v>1</v>
      </c>
    </row>
    <row r="2574" spans="1:17" x14ac:dyDescent="0.25">
      <c r="A2574">
        <v>2582</v>
      </c>
      <c r="P2574">
        <v>0</v>
      </c>
      <c r="Q2574" t="str">
        <f t="shared" si="41"/>
        <v/>
      </c>
    </row>
    <row r="2575" spans="1:17" x14ac:dyDescent="0.25">
      <c r="A2575">
        <v>2583</v>
      </c>
      <c r="H2575">
        <v>73.65531</v>
      </c>
      <c r="I2575" s="3">
        <v>4</v>
      </c>
      <c r="P2575">
        <v>1</v>
      </c>
      <c r="Q2575" t="str">
        <f t="shared" si="41"/>
        <v>4</v>
      </c>
    </row>
    <row r="2576" spans="1:17" x14ac:dyDescent="0.25">
      <c r="A2576">
        <v>2584</v>
      </c>
      <c r="F2576">
        <v>73.487527</v>
      </c>
      <c r="G2576" s="4">
        <v>3</v>
      </c>
      <c r="H2576">
        <v>73.506960000000007</v>
      </c>
      <c r="I2576" s="3">
        <v>4</v>
      </c>
      <c r="P2576">
        <v>2</v>
      </c>
      <c r="Q2576" t="str">
        <f t="shared" si="41"/>
        <v>34</v>
      </c>
    </row>
    <row r="2577" spans="1:17" x14ac:dyDescent="0.25">
      <c r="A2577">
        <v>2585</v>
      </c>
      <c r="F2577">
        <v>73.425207</v>
      </c>
      <c r="G2577" s="4">
        <v>3</v>
      </c>
      <c r="H2577">
        <v>73.537681000000006</v>
      </c>
      <c r="I2577" s="3">
        <v>4</v>
      </c>
      <c r="P2577">
        <v>2</v>
      </c>
      <c r="Q2577" t="str">
        <f t="shared" si="41"/>
        <v>34</v>
      </c>
    </row>
    <row r="2578" spans="1:17" x14ac:dyDescent="0.25">
      <c r="A2578">
        <v>2586</v>
      </c>
      <c r="F2578">
        <v>73.417990000000003</v>
      </c>
      <c r="G2578" s="4">
        <v>3</v>
      </c>
      <c r="H2578">
        <v>73.543970000000002</v>
      </c>
      <c r="I2578" s="3">
        <v>4</v>
      </c>
      <c r="P2578">
        <v>2</v>
      </c>
      <c r="Q2578" t="str">
        <f t="shared" si="41"/>
        <v>34</v>
      </c>
    </row>
    <row r="2579" spans="1:17" x14ac:dyDescent="0.25">
      <c r="A2579">
        <v>2587</v>
      </c>
      <c r="F2579">
        <v>73.404227000000006</v>
      </c>
      <c r="G2579" s="4">
        <v>3</v>
      </c>
      <c r="H2579">
        <v>73.560929000000002</v>
      </c>
      <c r="I2579" s="3">
        <v>4</v>
      </c>
      <c r="P2579">
        <v>2</v>
      </c>
      <c r="Q2579" t="str">
        <f t="shared" si="41"/>
        <v>34</v>
      </c>
    </row>
    <row r="2580" spans="1:17" x14ac:dyDescent="0.25">
      <c r="A2580">
        <v>2588</v>
      </c>
      <c r="F2580">
        <v>73.381855999999999</v>
      </c>
      <c r="G2580" s="4">
        <v>3</v>
      </c>
      <c r="H2580">
        <v>73.551960000000008</v>
      </c>
      <c r="I2580" s="3">
        <v>4</v>
      </c>
      <c r="P2580">
        <v>2</v>
      </c>
      <c r="Q2580" t="str">
        <f t="shared" si="41"/>
        <v>34</v>
      </c>
    </row>
    <row r="2581" spans="1:17" x14ac:dyDescent="0.25">
      <c r="A2581">
        <v>2589</v>
      </c>
      <c r="F2581">
        <v>73.404279000000002</v>
      </c>
      <c r="G2581" s="4">
        <v>3</v>
      </c>
      <c r="H2581">
        <v>73.548866000000004</v>
      </c>
      <c r="I2581" s="3">
        <v>4</v>
      </c>
      <c r="P2581">
        <v>2</v>
      </c>
      <c r="Q2581" t="str">
        <f t="shared" si="41"/>
        <v>34</v>
      </c>
    </row>
    <row r="2582" spans="1:17" x14ac:dyDescent="0.25">
      <c r="A2582">
        <v>2590</v>
      </c>
      <c r="F2582">
        <v>73.443351000000007</v>
      </c>
      <c r="G2582" s="4">
        <v>3</v>
      </c>
      <c r="H2582">
        <v>73.497372000000013</v>
      </c>
      <c r="I2582" s="3">
        <v>4</v>
      </c>
      <c r="P2582">
        <v>2</v>
      </c>
      <c r="Q2582" t="str">
        <f t="shared" si="41"/>
        <v>34</v>
      </c>
    </row>
    <row r="2583" spans="1:17" x14ac:dyDescent="0.25">
      <c r="A2583">
        <v>2591</v>
      </c>
      <c r="F2583">
        <v>73.454795000000004</v>
      </c>
      <c r="G2583" s="4">
        <v>3</v>
      </c>
      <c r="H2583">
        <v>73.551496</v>
      </c>
      <c r="I2583" s="3">
        <v>4</v>
      </c>
      <c r="P2583">
        <v>2</v>
      </c>
      <c r="Q2583" t="str">
        <f t="shared" si="41"/>
        <v>34</v>
      </c>
    </row>
    <row r="2584" spans="1:17" x14ac:dyDescent="0.25">
      <c r="A2584">
        <v>2592</v>
      </c>
      <c r="F2584">
        <v>73.487527</v>
      </c>
      <c r="G2584" s="4">
        <v>3</v>
      </c>
      <c r="H2584">
        <v>73.65531</v>
      </c>
      <c r="I2584" s="3">
        <v>4</v>
      </c>
      <c r="P2584">
        <v>2</v>
      </c>
      <c r="Q2584" t="str">
        <f t="shared" si="41"/>
        <v>34</v>
      </c>
    </row>
    <row r="2585" spans="1:17" x14ac:dyDescent="0.25">
      <c r="A2585">
        <v>2593</v>
      </c>
      <c r="D2585">
        <v>56.021301000000015</v>
      </c>
      <c r="E2585" s="5">
        <v>2</v>
      </c>
      <c r="F2585">
        <v>73.487527</v>
      </c>
      <c r="G2585" s="4">
        <v>3</v>
      </c>
      <c r="H2585">
        <v>73.65531</v>
      </c>
      <c r="I2585" s="3">
        <v>4</v>
      </c>
      <c r="P2585">
        <v>3</v>
      </c>
      <c r="Q2585" t="str">
        <f t="shared" si="41"/>
        <v>234</v>
      </c>
    </row>
    <row r="2586" spans="1:17" x14ac:dyDescent="0.25">
      <c r="A2586">
        <v>2594</v>
      </c>
      <c r="D2586">
        <v>56.070126000000009</v>
      </c>
      <c r="E2586" s="5">
        <v>2</v>
      </c>
      <c r="P2586">
        <v>1</v>
      </c>
      <c r="Q2586" t="str">
        <f t="shared" si="41"/>
        <v>2</v>
      </c>
    </row>
    <row r="2587" spans="1:17" x14ac:dyDescent="0.25">
      <c r="A2587">
        <v>2595</v>
      </c>
      <c r="D2587">
        <v>56.072472000000012</v>
      </c>
      <c r="E2587" s="5">
        <v>2</v>
      </c>
      <c r="P2587">
        <v>1</v>
      </c>
      <c r="Q2587" t="str">
        <f t="shared" si="41"/>
        <v>2</v>
      </c>
    </row>
    <row r="2588" spans="1:17" x14ac:dyDescent="0.25">
      <c r="A2588">
        <v>2596</v>
      </c>
      <c r="D2588">
        <v>56.02660800000001</v>
      </c>
      <c r="E2588" s="5">
        <v>2</v>
      </c>
      <c r="P2588">
        <v>1</v>
      </c>
      <c r="Q2588" t="str">
        <f t="shared" si="41"/>
        <v>2</v>
      </c>
    </row>
    <row r="2589" spans="1:17" x14ac:dyDescent="0.25">
      <c r="A2589">
        <v>2597</v>
      </c>
      <c r="B2589">
        <v>51.27206000000001</v>
      </c>
      <c r="C2589" s="2">
        <v>1</v>
      </c>
      <c r="D2589">
        <v>56.016811000000011</v>
      </c>
      <c r="E2589" s="5">
        <v>2</v>
      </c>
      <c r="P2589">
        <v>2</v>
      </c>
      <c r="Q2589" t="str">
        <f t="shared" si="41"/>
        <v>12</v>
      </c>
    </row>
    <row r="2590" spans="1:17" x14ac:dyDescent="0.25">
      <c r="A2590">
        <v>2598</v>
      </c>
      <c r="B2590">
        <v>51.242470000000012</v>
      </c>
      <c r="C2590" s="2">
        <v>1</v>
      </c>
      <c r="D2590">
        <v>56.00910600000001</v>
      </c>
      <c r="E2590" s="5">
        <v>2</v>
      </c>
      <c r="P2590">
        <v>2</v>
      </c>
      <c r="Q2590" t="str">
        <f t="shared" si="41"/>
        <v>12</v>
      </c>
    </row>
    <row r="2591" spans="1:17" x14ac:dyDescent="0.25">
      <c r="A2591">
        <v>2599</v>
      </c>
      <c r="B2591">
        <v>51.217163000000014</v>
      </c>
      <c r="C2591" s="2">
        <v>1</v>
      </c>
      <c r="D2591">
        <v>56.007217000000011</v>
      </c>
      <c r="E2591" s="5">
        <v>2</v>
      </c>
      <c r="P2591">
        <v>2</v>
      </c>
      <c r="Q2591" t="str">
        <f t="shared" si="41"/>
        <v>12</v>
      </c>
    </row>
    <row r="2592" spans="1:17" x14ac:dyDescent="0.25">
      <c r="A2592">
        <v>2600</v>
      </c>
      <c r="B2592">
        <v>51.215939000000013</v>
      </c>
      <c r="C2592" s="2">
        <v>1</v>
      </c>
      <c r="D2592">
        <v>56.013443000000009</v>
      </c>
      <c r="E2592" s="5">
        <v>2</v>
      </c>
      <c r="P2592">
        <v>2</v>
      </c>
      <c r="Q2592" t="str">
        <f t="shared" si="41"/>
        <v>12</v>
      </c>
    </row>
    <row r="2593" spans="1:17" x14ac:dyDescent="0.25">
      <c r="A2593">
        <v>2601</v>
      </c>
      <c r="B2593">
        <v>51.196808000000011</v>
      </c>
      <c r="C2593" s="2">
        <v>1</v>
      </c>
      <c r="D2593">
        <v>56.021301000000015</v>
      </c>
      <c r="E2593" s="5">
        <v>2</v>
      </c>
      <c r="P2593">
        <v>2</v>
      </c>
      <c r="Q2593" t="str">
        <f t="shared" si="41"/>
        <v>12</v>
      </c>
    </row>
    <row r="2594" spans="1:17" x14ac:dyDescent="0.25">
      <c r="A2594">
        <v>2602</v>
      </c>
      <c r="B2594">
        <v>51.202621000000015</v>
      </c>
      <c r="C2594" s="2">
        <v>1</v>
      </c>
      <c r="D2594">
        <v>56.021301000000015</v>
      </c>
      <c r="E2594" s="5">
        <v>2</v>
      </c>
      <c r="P2594">
        <v>2</v>
      </c>
      <c r="Q2594" t="str">
        <f t="shared" si="41"/>
        <v>12</v>
      </c>
    </row>
    <row r="2595" spans="1:17" x14ac:dyDescent="0.25">
      <c r="A2595">
        <v>2603</v>
      </c>
      <c r="B2595">
        <v>51.186962000000015</v>
      </c>
      <c r="C2595" s="2">
        <v>1</v>
      </c>
      <c r="P2595">
        <v>1</v>
      </c>
      <c r="Q2595" t="str">
        <f t="shared" si="41"/>
        <v>1</v>
      </c>
    </row>
    <row r="2596" spans="1:17" x14ac:dyDescent="0.25">
      <c r="A2596">
        <v>2604</v>
      </c>
      <c r="B2596">
        <v>51.18257100000001</v>
      </c>
      <c r="C2596" s="2">
        <v>1</v>
      </c>
      <c r="P2596">
        <v>1</v>
      </c>
      <c r="Q2596" t="str">
        <f t="shared" si="41"/>
        <v>1</v>
      </c>
    </row>
    <row r="2597" spans="1:17" x14ac:dyDescent="0.25">
      <c r="A2597">
        <v>2605</v>
      </c>
      <c r="B2597">
        <v>51.085587000000011</v>
      </c>
      <c r="C2597" s="2">
        <v>1</v>
      </c>
      <c r="P2597">
        <v>1</v>
      </c>
      <c r="Q2597" t="str">
        <f t="shared" si="41"/>
        <v>1</v>
      </c>
    </row>
    <row r="2598" spans="1:17" x14ac:dyDescent="0.25">
      <c r="A2598">
        <v>2606</v>
      </c>
      <c r="B2598">
        <v>51.27206000000001</v>
      </c>
      <c r="C2598" s="2">
        <v>1</v>
      </c>
      <c r="P2598">
        <v>1</v>
      </c>
      <c r="Q2598" t="str">
        <f t="shared" si="41"/>
        <v>1</v>
      </c>
    </row>
    <row r="2599" spans="1:17" x14ac:dyDescent="0.25">
      <c r="A2599">
        <v>2607</v>
      </c>
      <c r="P2599">
        <v>0</v>
      </c>
      <c r="Q2599" t="str">
        <f t="shared" si="41"/>
        <v/>
      </c>
    </row>
    <row r="2600" spans="1:17" x14ac:dyDescent="0.25">
      <c r="A2600">
        <v>2608</v>
      </c>
      <c r="H2600">
        <v>49.888813000000013</v>
      </c>
      <c r="I2600" s="3">
        <v>4</v>
      </c>
      <c r="P2600">
        <v>1</v>
      </c>
      <c r="Q2600" t="str">
        <f t="shared" si="41"/>
        <v>4</v>
      </c>
    </row>
    <row r="2601" spans="1:17" x14ac:dyDescent="0.25">
      <c r="A2601">
        <v>2609</v>
      </c>
      <c r="F2601">
        <v>50.130638000000012</v>
      </c>
      <c r="G2601" s="4">
        <v>3</v>
      </c>
      <c r="H2601">
        <v>49.880959000000011</v>
      </c>
      <c r="I2601" s="3">
        <v>4</v>
      </c>
      <c r="P2601">
        <v>2</v>
      </c>
      <c r="Q2601" t="str">
        <f t="shared" si="41"/>
        <v>34</v>
      </c>
    </row>
    <row r="2602" spans="1:17" x14ac:dyDescent="0.25">
      <c r="A2602">
        <v>2610</v>
      </c>
      <c r="F2602">
        <v>50.111149000000012</v>
      </c>
      <c r="G2602" s="4">
        <v>3</v>
      </c>
      <c r="H2602">
        <v>49.854633000000014</v>
      </c>
      <c r="I2602" s="3">
        <v>4</v>
      </c>
      <c r="P2602">
        <v>2</v>
      </c>
      <c r="Q2602" t="str">
        <f t="shared" si="41"/>
        <v>34</v>
      </c>
    </row>
    <row r="2603" spans="1:17" x14ac:dyDescent="0.25">
      <c r="A2603">
        <v>2611</v>
      </c>
      <c r="F2603">
        <v>50.112629000000013</v>
      </c>
      <c r="G2603" s="4">
        <v>3</v>
      </c>
      <c r="H2603">
        <v>49.83524700000001</v>
      </c>
      <c r="I2603" s="3">
        <v>4</v>
      </c>
      <c r="P2603">
        <v>2</v>
      </c>
      <c r="Q2603" t="str">
        <f t="shared" si="41"/>
        <v>34</v>
      </c>
    </row>
    <row r="2604" spans="1:17" x14ac:dyDescent="0.25">
      <c r="A2604">
        <v>2612</v>
      </c>
      <c r="F2604">
        <v>50.110489000000015</v>
      </c>
      <c r="G2604" s="4">
        <v>3</v>
      </c>
      <c r="H2604">
        <v>49.832233000000009</v>
      </c>
      <c r="I2604" s="3">
        <v>4</v>
      </c>
      <c r="P2604">
        <v>2</v>
      </c>
      <c r="Q2604" t="str">
        <f t="shared" si="41"/>
        <v>34</v>
      </c>
    </row>
    <row r="2605" spans="1:17" x14ac:dyDescent="0.25">
      <c r="A2605">
        <v>2613</v>
      </c>
      <c r="F2605">
        <v>50.113037000000013</v>
      </c>
      <c r="G2605" s="4">
        <v>3</v>
      </c>
      <c r="H2605">
        <v>49.841927000000013</v>
      </c>
      <c r="I2605" s="3">
        <v>4</v>
      </c>
      <c r="P2605">
        <v>2</v>
      </c>
      <c r="Q2605" t="str">
        <f t="shared" si="41"/>
        <v>34</v>
      </c>
    </row>
    <row r="2606" spans="1:17" x14ac:dyDescent="0.25">
      <c r="A2606">
        <v>2614</v>
      </c>
      <c r="F2606">
        <v>50.07043800000001</v>
      </c>
      <c r="G2606" s="4">
        <v>3</v>
      </c>
      <c r="H2606">
        <v>49.846008000000012</v>
      </c>
      <c r="I2606" s="3">
        <v>4</v>
      </c>
      <c r="P2606">
        <v>2</v>
      </c>
      <c r="Q2606" t="str">
        <f t="shared" si="41"/>
        <v>34</v>
      </c>
    </row>
    <row r="2607" spans="1:17" x14ac:dyDescent="0.25">
      <c r="A2607">
        <v>2615</v>
      </c>
      <c r="F2607">
        <v>50.101456000000013</v>
      </c>
      <c r="G2607" s="4">
        <v>3</v>
      </c>
      <c r="H2607">
        <v>49.796623000000011</v>
      </c>
      <c r="I2607" s="3">
        <v>4</v>
      </c>
      <c r="P2607">
        <v>2</v>
      </c>
      <c r="Q2607" t="str">
        <f t="shared" si="41"/>
        <v>34</v>
      </c>
    </row>
    <row r="2608" spans="1:17" x14ac:dyDescent="0.25">
      <c r="A2608">
        <v>2616</v>
      </c>
      <c r="F2608">
        <v>50.129158000000011</v>
      </c>
      <c r="G2608" s="4">
        <v>3</v>
      </c>
      <c r="H2608">
        <v>49.828564000000014</v>
      </c>
      <c r="I2608" s="3">
        <v>4</v>
      </c>
      <c r="P2608">
        <v>2</v>
      </c>
      <c r="Q2608" t="str">
        <f t="shared" si="41"/>
        <v>34</v>
      </c>
    </row>
    <row r="2609" spans="1:17" x14ac:dyDescent="0.25">
      <c r="A2609">
        <v>2617</v>
      </c>
      <c r="F2609">
        <v>50.118088000000014</v>
      </c>
      <c r="G2609" s="4">
        <v>3</v>
      </c>
      <c r="H2609">
        <v>49.864784000000014</v>
      </c>
      <c r="I2609" s="3">
        <v>4</v>
      </c>
      <c r="P2609">
        <v>2</v>
      </c>
      <c r="Q2609" t="str">
        <f t="shared" si="41"/>
        <v>34</v>
      </c>
    </row>
    <row r="2610" spans="1:17" x14ac:dyDescent="0.25">
      <c r="A2610">
        <v>2618</v>
      </c>
      <c r="F2610">
        <v>50.121811000000015</v>
      </c>
      <c r="G2610" s="4">
        <v>3</v>
      </c>
      <c r="H2610">
        <v>49.830349000000012</v>
      </c>
      <c r="I2610" s="3">
        <v>4</v>
      </c>
      <c r="P2610">
        <v>2</v>
      </c>
      <c r="Q2610" t="str">
        <f t="shared" si="41"/>
        <v>34</v>
      </c>
    </row>
    <row r="2611" spans="1:17" x14ac:dyDescent="0.25">
      <c r="A2611">
        <v>2619</v>
      </c>
      <c r="D2611">
        <v>34.650831000000011</v>
      </c>
      <c r="E2611" s="5">
        <v>2</v>
      </c>
      <c r="F2611">
        <v>50.104774000000013</v>
      </c>
      <c r="G2611" s="4">
        <v>3</v>
      </c>
      <c r="H2611">
        <v>49.861214000000011</v>
      </c>
      <c r="I2611" s="3">
        <v>4</v>
      </c>
      <c r="P2611">
        <v>3</v>
      </c>
      <c r="Q2611" t="str">
        <f t="shared" si="41"/>
        <v>234</v>
      </c>
    </row>
    <row r="2612" spans="1:17" x14ac:dyDescent="0.25">
      <c r="A2612">
        <v>2620</v>
      </c>
      <c r="D2612">
        <v>34.684196000000014</v>
      </c>
      <c r="E2612" s="5">
        <v>2</v>
      </c>
      <c r="F2612">
        <v>50.130638000000012</v>
      </c>
      <c r="G2612" s="4">
        <v>3</v>
      </c>
      <c r="H2612">
        <v>49.888813000000013</v>
      </c>
      <c r="I2612" s="3">
        <v>4</v>
      </c>
      <c r="P2612">
        <v>3</v>
      </c>
      <c r="Q2612" t="str">
        <f t="shared" si="41"/>
        <v>234</v>
      </c>
    </row>
    <row r="2613" spans="1:17" x14ac:dyDescent="0.25">
      <c r="A2613">
        <v>2621</v>
      </c>
      <c r="D2613">
        <v>34.675270000000012</v>
      </c>
      <c r="E2613" s="5">
        <v>2</v>
      </c>
      <c r="P2613">
        <v>1</v>
      </c>
      <c r="Q2613" t="str">
        <f t="shared" si="41"/>
        <v>2</v>
      </c>
    </row>
    <row r="2614" spans="1:17" x14ac:dyDescent="0.25">
      <c r="A2614">
        <v>2622</v>
      </c>
      <c r="D2614">
        <v>34.734297000000012</v>
      </c>
      <c r="E2614" s="5">
        <v>2</v>
      </c>
      <c r="P2614">
        <v>1</v>
      </c>
      <c r="Q2614" t="str">
        <f t="shared" si="41"/>
        <v>2</v>
      </c>
    </row>
    <row r="2615" spans="1:17" x14ac:dyDescent="0.25">
      <c r="A2615">
        <v>2623</v>
      </c>
      <c r="D2615">
        <v>34.686953000000017</v>
      </c>
      <c r="E2615" s="5">
        <v>2</v>
      </c>
      <c r="P2615">
        <v>1</v>
      </c>
      <c r="Q2615" t="str">
        <f t="shared" si="41"/>
        <v>2</v>
      </c>
    </row>
    <row r="2616" spans="1:17" x14ac:dyDescent="0.25">
      <c r="A2616">
        <v>2624</v>
      </c>
      <c r="B2616">
        <v>30.560535000000016</v>
      </c>
      <c r="C2616" s="2">
        <v>1</v>
      </c>
      <c r="D2616">
        <v>34.679504000000009</v>
      </c>
      <c r="E2616" s="5">
        <v>2</v>
      </c>
      <c r="P2616">
        <v>2</v>
      </c>
      <c r="Q2616" t="str">
        <f t="shared" si="41"/>
        <v>12</v>
      </c>
    </row>
    <row r="2617" spans="1:17" x14ac:dyDescent="0.25">
      <c r="A2617">
        <v>2625</v>
      </c>
      <c r="B2617">
        <v>30.560535000000016</v>
      </c>
      <c r="C2617" s="2">
        <v>1</v>
      </c>
      <c r="D2617">
        <v>34.705982000000013</v>
      </c>
      <c r="E2617" s="5">
        <v>2</v>
      </c>
      <c r="P2617">
        <v>2</v>
      </c>
      <c r="Q2617" t="str">
        <f t="shared" si="41"/>
        <v>12</v>
      </c>
    </row>
    <row r="2618" spans="1:17" x14ac:dyDescent="0.25">
      <c r="A2618">
        <v>2626</v>
      </c>
      <c r="B2618">
        <v>30.493855000000011</v>
      </c>
      <c r="C2618" s="2">
        <v>1</v>
      </c>
      <c r="D2618">
        <v>34.68481100000001</v>
      </c>
      <c r="E2618" s="5">
        <v>2</v>
      </c>
      <c r="P2618">
        <v>2</v>
      </c>
      <c r="Q2618" t="str">
        <f t="shared" si="41"/>
        <v>12</v>
      </c>
    </row>
    <row r="2619" spans="1:17" x14ac:dyDescent="0.25">
      <c r="A2619">
        <v>2627</v>
      </c>
      <c r="B2619">
        <v>30.455591000000013</v>
      </c>
      <c r="C2619" s="2">
        <v>1</v>
      </c>
      <c r="D2619">
        <v>34.640221000000011</v>
      </c>
      <c r="E2619" s="5">
        <v>2</v>
      </c>
      <c r="P2619">
        <v>2</v>
      </c>
      <c r="Q2619" t="str">
        <f t="shared" si="41"/>
        <v>12</v>
      </c>
    </row>
    <row r="2620" spans="1:17" x14ac:dyDescent="0.25">
      <c r="A2620">
        <v>2628</v>
      </c>
      <c r="B2620">
        <v>30.477682000000016</v>
      </c>
      <c r="C2620" s="2">
        <v>1</v>
      </c>
      <c r="D2620">
        <v>34.580427000000014</v>
      </c>
      <c r="E2620" s="5">
        <v>2</v>
      </c>
      <c r="P2620">
        <v>2</v>
      </c>
      <c r="Q2620" t="str">
        <f t="shared" si="41"/>
        <v>12</v>
      </c>
    </row>
    <row r="2621" spans="1:17" x14ac:dyDescent="0.25">
      <c r="A2621">
        <v>2629</v>
      </c>
      <c r="B2621">
        <v>30.475235000000012</v>
      </c>
      <c r="C2621" s="2">
        <v>1</v>
      </c>
      <c r="D2621">
        <v>34.650831000000011</v>
      </c>
      <c r="E2621" s="5">
        <v>2</v>
      </c>
      <c r="P2621">
        <v>2</v>
      </c>
      <c r="Q2621" t="str">
        <f t="shared" si="41"/>
        <v>12</v>
      </c>
    </row>
    <row r="2622" spans="1:17" x14ac:dyDescent="0.25">
      <c r="A2622">
        <v>2630</v>
      </c>
      <c r="B2622">
        <v>30.560535000000016</v>
      </c>
      <c r="C2622" s="2">
        <v>1</v>
      </c>
      <c r="P2622">
        <v>1</v>
      </c>
      <c r="Q2622" t="str">
        <f t="shared" si="41"/>
        <v>1</v>
      </c>
    </row>
    <row r="2623" spans="1:17" x14ac:dyDescent="0.25">
      <c r="A2623">
        <v>2631</v>
      </c>
      <c r="B2623">
        <v>30.560535000000016</v>
      </c>
      <c r="C2623" s="2">
        <v>1</v>
      </c>
      <c r="J2623">
        <v>38.638432000000009</v>
      </c>
      <c r="K2623" t="s">
        <v>22</v>
      </c>
      <c r="Q2623" t="str">
        <f t="shared" si="41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27CAF-B232-4160-B9EA-5C2D509D48C1}">
  <dimension ref="A1:F2623"/>
  <sheetViews>
    <sheetView topLeftCell="A2584" workbookViewId="0">
      <selection sqref="A1:H1048576"/>
    </sheetView>
  </sheetViews>
  <sheetFormatPr defaultRowHeight="15" x14ac:dyDescent="0.25"/>
  <sheetData>
    <row r="1" spans="1:6" x14ac:dyDescent="0.25">
      <c r="A1">
        <v>200</v>
      </c>
      <c r="F1" t="s">
        <v>9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  <c r="F4" t="s">
        <v>22</v>
      </c>
    </row>
    <row r="5" spans="1:6" x14ac:dyDescent="0.25">
      <c r="A5">
        <v>4</v>
      </c>
      <c r="B5" s="2">
        <v>1</v>
      </c>
      <c r="E5" s="3">
        <v>4</v>
      </c>
    </row>
    <row r="6" spans="1:6" x14ac:dyDescent="0.25">
      <c r="A6">
        <v>5</v>
      </c>
      <c r="B6" s="2">
        <v>1</v>
      </c>
      <c r="E6" s="3">
        <v>4</v>
      </c>
    </row>
    <row r="7" spans="1:6" x14ac:dyDescent="0.25">
      <c r="A7">
        <v>6</v>
      </c>
      <c r="B7" s="2">
        <v>1</v>
      </c>
      <c r="E7" s="3">
        <v>4</v>
      </c>
    </row>
    <row r="8" spans="1:6" x14ac:dyDescent="0.25">
      <c r="A8">
        <v>7</v>
      </c>
      <c r="B8" s="2">
        <v>1</v>
      </c>
      <c r="E8" s="3">
        <v>4</v>
      </c>
    </row>
    <row r="9" spans="1:6" x14ac:dyDescent="0.25">
      <c r="A9">
        <v>8</v>
      </c>
      <c r="B9" s="2">
        <v>1</v>
      </c>
      <c r="E9" s="3">
        <v>4</v>
      </c>
    </row>
    <row r="10" spans="1:6" x14ac:dyDescent="0.25">
      <c r="A10">
        <v>9</v>
      </c>
      <c r="B10" s="2">
        <v>1</v>
      </c>
      <c r="E10" s="3">
        <v>4</v>
      </c>
    </row>
    <row r="11" spans="1:6" x14ac:dyDescent="0.25">
      <c r="A11">
        <v>10</v>
      </c>
      <c r="B11" s="2">
        <v>1</v>
      </c>
      <c r="E11" s="3">
        <v>4</v>
      </c>
    </row>
    <row r="12" spans="1:6" x14ac:dyDescent="0.25">
      <c r="A12">
        <v>11</v>
      </c>
      <c r="B12" s="2">
        <v>1</v>
      </c>
      <c r="E12" s="3">
        <v>4</v>
      </c>
    </row>
    <row r="13" spans="1:6" x14ac:dyDescent="0.25">
      <c r="A13">
        <v>12</v>
      </c>
      <c r="B13" s="2">
        <v>1</v>
      </c>
      <c r="E13" s="3">
        <v>4</v>
      </c>
    </row>
    <row r="14" spans="1:6" x14ac:dyDescent="0.25">
      <c r="A14">
        <v>13</v>
      </c>
      <c r="B14" s="2">
        <v>1</v>
      </c>
      <c r="E14" s="3">
        <v>4</v>
      </c>
    </row>
    <row r="15" spans="1:6" x14ac:dyDescent="0.25">
      <c r="A15">
        <v>14</v>
      </c>
      <c r="B15" s="2">
        <v>1</v>
      </c>
      <c r="E15" s="3">
        <v>4</v>
      </c>
    </row>
    <row r="16" spans="1:6" x14ac:dyDescent="0.25">
      <c r="A16">
        <v>15</v>
      </c>
      <c r="E16" s="3">
        <v>4</v>
      </c>
    </row>
    <row r="17" spans="1:4" x14ac:dyDescent="0.25">
      <c r="A17">
        <v>16</v>
      </c>
      <c r="D17" s="4">
        <v>3</v>
      </c>
    </row>
    <row r="18" spans="1:4" x14ac:dyDescent="0.25">
      <c r="A18">
        <v>17</v>
      </c>
      <c r="D18" s="4">
        <v>3</v>
      </c>
    </row>
    <row r="19" spans="1:4" x14ac:dyDescent="0.25">
      <c r="A19">
        <v>18</v>
      </c>
      <c r="C19" s="5">
        <v>2</v>
      </c>
      <c r="D19" s="4">
        <v>3</v>
      </c>
    </row>
    <row r="20" spans="1:4" x14ac:dyDescent="0.25">
      <c r="A20">
        <v>19</v>
      </c>
      <c r="C20" s="5">
        <v>2</v>
      </c>
      <c r="D20" s="4">
        <v>3</v>
      </c>
    </row>
    <row r="21" spans="1:4" x14ac:dyDescent="0.25">
      <c r="A21">
        <v>20</v>
      </c>
      <c r="C21" s="5">
        <v>2</v>
      </c>
      <c r="D21" s="4">
        <v>3</v>
      </c>
    </row>
    <row r="22" spans="1:4" x14ac:dyDescent="0.25">
      <c r="A22">
        <v>21</v>
      </c>
      <c r="C22" s="5">
        <v>2</v>
      </c>
      <c r="D22" s="4">
        <v>3</v>
      </c>
    </row>
    <row r="23" spans="1:4" x14ac:dyDescent="0.25">
      <c r="A23">
        <v>22</v>
      </c>
      <c r="C23" s="5">
        <v>2</v>
      </c>
      <c r="D23" s="4">
        <v>3</v>
      </c>
    </row>
    <row r="24" spans="1:4" x14ac:dyDescent="0.25">
      <c r="A24">
        <v>23</v>
      </c>
      <c r="C24" s="5">
        <v>2</v>
      </c>
      <c r="D24" s="4">
        <v>3</v>
      </c>
    </row>
    <row r="25" spans="1:4" x14ac:dyDescent="0.25">
      <c r="A25">
        <v>24</v>
      </c>
      <c r="C25" s="5">
        <v>2</v>
      </c>
      <c r="D25" s="4">
        <v>3</v>
      </c>
    </row>
    <row r="26" spans="1:4" x14ac:dyDescent="0.25">
      <c r="A26">
        <v>25</v>
      </c>
      <c r="C26" s="5">
        <v>2</v>
      </c>
      <c r="D26" s="4">
        <v>3</v>
      </c>
    </row>
    <row r="27" spans="1:4" x14ac:dyDescent="0.25">
      <c r="A27">
        <v>26</v>
      </c>
      <c r="C27" s="5">
        <v>2</v>
      </c>
    </row>
    <row r="28" spans="1:4" x14ac:dyDescent="0.25">
      <c r="A28">
        <v>27</v>
      </c>
      <c r="C28" s="5">
        <v>2</v>
      </c>
    </row>
    <row r="29" spans="1:4" x14ac:dyDescent="0.25">
      <c r="A29">
        <v>28</v>
      </c>
    </row>
    <row r="30" spans="1:4" x14ac:dyDescent="0.25">
      <c r="A30">
        <v>29</v>
      </c>
    </row>
    <row r="31" spans="1:4" x14ac:dyDescent="0.25">
      <c r="A31">
        <v>30</v>
      </c>
    </row>
    <row r="32" spans="1:4" x14ac:dyDescent="0.25">
      <c r="A32">
        <v>31</v>
      </c>
      <c r="B32" s="2">
        <v>1</v>
      </c>
    </row>
    <row r="33" spans="1:5" x14ac:dyDescent="0.25">
      <c r="A33">
        <v>32</v>
      </c>
      <c r="B33" s="2">
        <v>1</v>
      </c>
      <c r="E33" s="3">
        <v>4</v>
      </c>
    </row>
    <row r="34" spans="1:5" x14ac:dyDescent="0.25">
      <c r="A34">
        <v>33</v>
      </c>
      <c r="B34" s="2">
        <v>1</v>
      </c>
      <c r="E34" s="3">
        <v>4</v>
      </c>
    </row>
    <row r="35" spans="1:5" x14ac:dyDescent="0.25">
      <c r="A35">
        <v>34</v>
      </c>
      <c r="B35" s="2">
        <v>1</v>
      </c>
      <c r="E35" s="3">
        <v>4</v>
      </c>
    </row>
    <row r="36" spans="1:5" x14ac:dyDescent="0.25">
      <c r="A36">
        <v>35</v>
      </c>
      <c r="B36" s="2">
        <v>1</v>
      </c>
      <c r="E36" s="3">
        <v>4</v>
      </c>
    </row>
    <row r="37" spans="1:5" x14ac:dyDescent="0.25">
      <c r="A37">
        <v>36</v>
      </c>
      <c r="B37" s="2">
        <v>1</v>
      </c>
      <c r="E37" s="3">
        <v>4</v>
      </c>
    </row>
    <row r="38" spans="1:5" x14ac:dyDescent="0.25">
      <c r="A38">
        <v>37</v>
      </c>
      <c r="B38" s="2">
        <v>1</v>
      </c>
      <c r="E38" s="3">
        <v>4</v>
      </c>
    </row>
    <row r="39" spans="1:5" x14ac:dyDescent="0.25">
      <c r="A39">
        <v>38</v>
      </c>
      <c r="B39" s="2">
        <v>1</v>
      </c>
      <c r="E39" s="3">
        <v>4</v>
      </c>
    </row>
    <row r="40" spans="1:5" x14ac:dyDescent="0.25">
      <c r="A40">
        <v>39</v>
      </c>
      <c r="B40" s="2">
        <v>1</v>
      </c>
      <c r="E40" s="3">
        <v>4</v>
      </c>
    </row>
    <row r="41" spans="1:5" x14ac:dyDescent="0.25">
      <c r="A41">
        <v>40</v>
      </c>
      <c r="E41" s="3">
        <v>4</v>
      </c>
    </row>
    <row r="42" spans="1:5" x14ac:dyDescent="0.25">
      <c r="A42">
        <v>41</v>
      </c>
      <c r="D42" s="4">
        <v>3</v>
      </c>
      <c r="E42" s="3">
        <v>4</v>
      </c>
    </row>
    <row r="43" spans="1:5" x14ac:dyDescent="0.25">
      <c r="A43">
        <v>42</v>
      </c>
      <c r="D43" s="4">
        <v>3</v>
      </c>
      <c r="E43" s="3">
        <v>4</v>
      </c>
    </row>
    <row r="44" spans="1:5" x14ac:dyDescent="0.25">
      <c r="A44">
        <v>43</v>
      </c>
      <c r="D44" s="4">
        <v>3</v>
      </c>
    </row>
    <row r="45" spans="1:5" x14ac:dyDescent="0.25">
      <c r="A45">
        <v>44</v>
      </c>
      <c r="C45" s="5">
        <v>2</v>
      </c>
      <c r="D45" s="4">
        <v>3</v>
      </c>
    </row>
    <row r="46" spans="1:5" x14ac:dyDescent="0.25">
      <c r="A46">
        <v>45</v>
      </c>
      <c r="C46" s="5">
        <v>2</v>
      </c>
      <c r="D46" s="4">
        <v>3</v>
      </c>
    </row>
    <row r="47" spans="1:5" x14ac:dyDescent="0.25">
      <c r="A47">
        <v>46</v>
      </c>
      <c r="C47" s="5">
        <v>2</v>
      </c>
      <c r="D47" s="4">
        <v>3</v>
      </c>
    </row>
    <row r="48" spans="1:5" x14ac:dyDescent="0.25">
      <c r="A48">
        <v>47</v>
      </c>
      <c r="C48" s="5">
        <v>2</v>
      </c>
      <c r="D48" s="4">
        <v>3</v>
      </c>
    </row>
    <row r="49" spans="1:5" x14ac:dyDescent="0.25">
      <c r="A49">
        <v>48</v>
      </c>
      <c r="C49" s="5">
        <v>2</v>
      </c>
      <c r="D49" s="4">
        <v>3</v>
      </c>
    </row>
    <row r="50" spans="1:5" x14ac:dyDescent="0.25">
      <c r="A50">
        <v>49</v>
      </c>
      <c r="C50" s="5">
        <v>2</v>
      </c>
      <c r="D50" s="4">
        <v>3</v>
      </c>
    </row>
    <row r="51" spans="1:5" x14ac:dyDescent="0.25">
      <c r="A51">
        <v>50</v>
      </c>
      <c r="C51" s="5">
        <v>2</v>
      </c>
    </row>
    <row r="52" spans="1:5" x14ac:dyDescent="0.25">
      <c r="A52">
        <v>51</v>
      </c>
      <c r="C52" s="5">
        <v>2</v>
      </c>
    </row>
    <row r="53" spans="1:5" x14ac:dyDescent="0.25">
      <c r="A53">
        <v>52</v>
      </c>
      <c r="C53" s="5">
        <v>2</v>
      </c>
    </row>
    <row r="54" spans="1:5" x14ac:dyDescent="0.25">
      <c r="A54">
        <v>53</v>
      </c>
      <c r="C54" s="5">
        <v>2</v>
      </c>
    </row>
    <row r="55" spans="1:5" x14ac:dyDescent="0.25">
      <c r="A55">
        <v>54</v>
      </c>
    </row>
    <row r="56" spans="1:5" x14ac:dyDescent="0.25">
      <c r="A56">
        <v>55</v>
      </c>
    </row>
    <row r="57" spans="1:5" x14ac:dyDescent="0.25">
      <c r="A57">
        <v>56</v>
      </c>
      <c r="B57" s="2">
        <v>1</v>
      </c>
    </row>
    <row r="58" spans="1:5" x14ac:dyDescent="0.25">
      <c r="A58">
        <v>57</v>
      </c>
      <c r="B58" s="2">
        <v>1</v>
      </c>
      <c r="E58" s="3">
        <v>4</v>
      </c>
    </row>
    <row r="59" spans="1:5" x14ac:dyDescent="0.25">
      <c r="A59">
        <v>58</v>
      </c>
      <c r="B59" s="2">
        <v>1</v>
      </c>
      <c r="E59" s="3">
        <v>4</v>
      </c>
    </row>
    <row r="60" spans="1:5" x14ac:dyDescent="0.25">
      <c r="A60">
        <v>59</v>
      </c>
      <c r="B60" s="2">
        <v>1</v>
      </c>
      <c r="E60" s="3">
        <v>4</v>
      </c>
    </row>
    <row r="61" spans="1:5" x14ac:dyDescent="0.25">
      <c r="A61">
        <v>60</v>
      </c>
      <c r="B61" s="2">
        <v>1</v>
      </c>
      <c r="E61" s="3">
        <v>4</v>
      </c>
    </row>
    <row r="62" spans="1:5" x14ac:dyDescent="0.25">
      <c r="A62">
        <v>61</v>
      </c>
      <c r="B62" s="2">
        <v>1</v>
      </c>
      <c r="E62" s="3">
        <v>4</v>
      </c>
    </row>
    <row r="63" spans="1:5" x14ac:dyDescent="0.25">
      <c r="A63">
        <v>62</v>
      </c>
      <c r="B63" s="2">
        <v>1</v>
      </c>
      <c r="E63" s="3">
        <v>4</v>
      </c>
    </row>
    <row r="64" spans="1:5" x14ac:dyDescent="0.25">
      <c r="A64">
        <v>63</v>
      </c>
      <c r="B64" s="2">
        <v>1</v>
      </c>
      <c r="E64" s="3">
        <v>4</v>
      </c>
    </row>
    <row r="65" spans="1:5" x14ac:dyDescent="0.25">
      <c r="A65">
        <v>64</v>
      </c>
      <c r="B65" s="2">
        <v>1</v>
      </c>
      <c r="E65" s="3">
        <v>4</v>
      </c>
    </row>
    <row r="66" spans="1:5" x14ac:dyDescent="0.25">
      <c r="A66">
        <v>65</v>
      </c>
      <c r="E66" s="3">
        <v>4</v>
      </c>
    </row>
    <row r="67" spans="1:5" x14ac:dyDescent="0.25">
      <c r="A67">
        <v>66</v>
      </c>
      <c r="D67" s="4">
        <v>3</v>
      </c>
      <c r="E67" s="3">
        <v>4</v>
      </c>
    </row>
    <row r="68" spans="1:5" x14ac:dyDescent="0.25">
      <c r="A68">
        <v>67</v>
      </c>
      <c r="D68" s="4">
        <v>3</v>
      </c>
      <c r="E68" s="3">
        <v>4</v>
      </c>
    </row>
    <row r="69" spans="1:5" x14ac:dyDescent="0.25">
      <c r="A69">
        <v>68</v>
      </c>
      <c r="D69" s="4">
        <v>3</v>
      </c>
      <c r="E69" s="3">
        <v>4</v>
      </c>
    </row>
    <row r="70" spans="1:5" x14ac:dyDescent="0.25">
      <c r="A70">
        <v>69</v>
      </c>
      <c r="C70" s="5">
        <v>2</v>
      </c>
      <c r="D70" s="4">
        <v>3</v>
      </c>
    </row>
    <row r="71" spans="1:5" x14ac:dyDescent="0.25">
      <c r="A71">
        <v>70</v>
      </c>
      <c r="C71" s="5">
        <v>2</v>
      </c>
      <c r="D71" s="4">
        <v>3</v>
      </c>
    </row>
    <row r="72" spans="1:5" x14ac:dyDescent="0.25">
      <c r="A72">
        <v>71</v>
      </c>
      <c r="C72" s="5">
        <v>2</v>
      </c>
      <c r="D72" s="4">
        <v>3</v>
      </c>
    </row>
    <row r="73" spans="1:5" x14ac:dyDescent="0.25">
      <c r="A73">
        <v>72</v>
      </c>
      <c r="C73" s="5">
        <v>2</v>
      </c>
      <c r="D73" s="4">
        <v>3</v>
      </c>
    </row>
    <row r="74" spans="1:5" x14ac:dyDescent="0.25">
      <c r="A74">
        <v>73</v>
      </c>
      <c r="C74" s="5">
        <v>2</v>
      </c>
      <c r="D74" s="4">
        <v>3</v>
      </c>
    </row>
    <row r="75" spans="1:5" x14ac:dyDescent="0.25">
      <c r="A75">
        <v>74</v>
      </c>
      <c r="C75" s="5">
        <v>2</v>
      </c>
      <c r="D75" s="4">
        <v>3</v>
      </c>
    </row>
    <row r="76" spans="1:5" x14ac:dyDescent="0.25">
      <c r="A76">
        <v>75</v>
      </c>
      <c r="C76" s="5">
        <v>2</v>
      </c>
    </row>
    <row r="77" spans="1:5" x14ac:dyDescent="0.25">
      <c r="A77">
        <v>76</v>
      </c>
      <c r="C77" s="5">
        <v>2</v>
      </c>
    </row>
    <row r="78" spans="1:5" x14ac:dyDescent="0.25">
      <c r="A78">
        <v>77</v>
      </c>
      <c r="C78" s="5">
        <v>2</v>
      </c>
    </row>
    <row r="79" spans="1:5" x14ac:dyDescent="0.25">
      <c r="A79">
        <v>78</v>
      </c>
      <c r="C79" s="5">
        <v>2</v>
      </c>
    </row>
    <row r="80" spans="1:5" x14ac:dyDescent="0.25">
      <c r="A80">
        <v>79</v>
      </c>
      <c r="B80" s="2">
        <v>1</v>
      </c>
      <c r="C80" s="5">
        <v>2</v>
      </c>
    </row>
    <row r="81" spans="1:5" x14ac:dyDescent="0.25">
      <c r="A81">
        <v>80</v>
      </c>
      <c r="B81" s="2">
        <v>1</v>
      </c>
    </row>
    <row r="82" spans="1:5" x14ac:dyDescent="0.25">
      <c r="A82">
        <v>81</v>
      </c>
      <c r="B82" s="2">
        <v>1</v>
      </c>
    </row>
    <row r="83" spans="1:5" x14ac:dyDescent="0.25">
      <c r="A83">
        <v>82</v>
      </c>
      <c r="B83" s="2">
        <v>1</v>
      </c>
    </row>
    <row r="84" spans="1:5" x14ac:dyDescent="0.25">
      <c r="A84">
        <v>83</v>
      </c>
      <c r="B84" s="2">
        <v>1</v>
      </c>
    </row>
    <row r="85" spans="1:5" x14ac:dyDescent="0.25">
      <c r="A85">
        <v>84</v>
      </c>
      <c r="B85" s="2">
        <v>1</v>
      </c>
      <c r="E85" s="3">
        <v>4</v>
      </c>
    </row>
    <row r="86" spans="1:5" x14ac:dyDescent="0.25">
      <c r="A86">
        <v>85</v>
      </c>
      <c r="B86" s="2">
        <v>1</v>
      </c>
      <c r="E86" s="3">
        <v>4</v>
      </c>
    </row>
    <row r="87" spans="1:5" x14ac:dyDescent="0.25">
      <c r="A87">
        <v>86</v>
      </c>
      <c r="B87" s="2">
        <v>1</v>
      </c>
      <c r="E87" s="3">
        <v>4</v>
      </c>
    </row>
    <row r="88" spans="1:5" x14ac:dyDescent="0.25">
      <c r="A88">
        <v>87</v>
      </c>
      <c r="B88" s="2">
        <v>1</v>
      </c>
      <c r="E88" s="3">
        <v>4</v>
      </c>
    </row>
    <row r="89" spans="1:5" x14ac:dyDescent="0.25">
      <c r="A89">
        <v>88</v>
      </c>
      <c r="B89" s="2">
        <v>1</v>
      </c>
      <c r="D89" s="4">
        <v>3</v>
      </c>
      <c r="E89" s="3">
        <v>4</v>
      </c>
    </row>
    <row r="90" spans="1:5" x14ac:dyDescent="0.25">
      <c r="A90">
        <v>89</v>
      </c>
      <c r="D90" s="4">
        <v>3</v>
      </c>
      <c r="E90" s="3">
        <v>4</v>
      </c>
    </row>
    <row r="91" spans="1:5" x14ac:dyDescent="0.25">
      <c r="A91">
        <v>90</v>
      </c>
      <c r="D91" s="4">
        <v>3</v>
      </c>
      <c r="E91" s="3">
        <v>4</v>
      </c>
    </row>
    <row r="92" spans="1:5" x14ac:dyDescent="0.25">
      <c r="A92">
        <v>91</v>
      </c>
      <c r="D92" s="4">
        <v>3</v>
      </c>
      <c r="E92" s="3">
        <v>4</v>
      </c>
    </row>
    <row r="93" spans="1:5" x14ac:dyDescent="0.25">
      <c r="A93">
        <v>92</v>
      </c>
      <c r="D93" s="4">
        <v>3</v>
      </c>
      <c r="E93" s="3">
        <v>4</v>
      </c>
    </row>
    <row r="94" spans="1:5" x14ac:dyDescent="0.25">
      <c r="A94">
        <v>93</v>
      </c>
      <c r="D94" s="4">
        <v>3</v>
      </c>
      <c r="E94" s="3">
        <v>4</v>
      </c>
    </row>
    <row r="95" spans="1:5" x14ac:dyDescent="0.25">
      <c r="A95">
        <v>94</v>
      </c>
      <c r="C95" s="5">
        <v>2</v>
      </c>
      <c r="D95" s="4">
        <v>3</v>
      </c>
    </row>
    <row r="96" spans="1:5" x14ac:dyDescent="0.25">
      <c r="A96">
        <v>95</v>
      </c>
      <c r="C96" s="5">
        <v>2</v>
      </c>
      <c r="D96" s="4">
        <v>3</v>
      </c>
    </row>
    <row r="97" spans="1:5" x14ac:dyDescent="0.25">
      <c r="A97">
        <v>96</v>
      </c>
      <c r="C97" s="5">
        <v>2</v>
      </c>
      <c r="D97" s="4">
        <v>3</v>
      </c>
    </row>
    <row r="98" spans="1:5" x14ac:dyDescent="0.25">
      <c r="A98">
        <v>97</v>
      </c>
      <c r="C98" s="5">
        <v>2</v>
      </c>
      <c r="D98" s="4">
        <v>3</v>
      </c>
    </row>
    <row r="99" spans="1:5" x14ac:dyDescent="0.25">
      <c r="A99">
        <v>98</v>
      </c>
      <c r="C99" s="5">
        <v>2</v>
      </c>
      <c r="D99" s="4">
        <v>3</v>
      </c>
    </row>
    <row r="100" spans="1:5" x14ac:dyDescent="0.25">
      <c r="A100">
        <v>99</v>
      </c>
      <c r="C100" s="5">
        <v>2</v>
      </c>
      <c r="D100" s="4">
        <v>3</v>
      </c>
    </row>
    <row r="101" spans="1:5" x14ac:dyDescent="0.25">
      <c r="A101">
        <v>100</v>
      </c>
      <c r="C101" s="5">
        <v>2</v>
      </c>
    </row>
    <row r="102" spans="1:5" x14ac:dyDescent="0.25">
      <c r="A102">
        <v>101</v>
      </c>
      <c r="C102" s="5">
        <v>2</v>
      </c>
    </row>
    <row r="103" spans="1:5" x14ac:dyDescent="0.25">
      <c r="A103">
        <v>102</v>
      </c>
      <c r="B103" s="2">
        <v>1</v>
      </c>
      <c r="C103" s="5">
        <v>2</v>
      </c>
    </row>
    <row r="104" spans="1:5" x14ac:dyDescent="0.25">
      <c r="A104">
        <v>103</v>
      </c>
      <c r="B104" s="2">
        <v>1</v>
      </c>
      <c r="C104" s="5">
        <v>2</v>
      </c>
    </row>
    <row r="105" spans="1:5" x14ac:dyDescent="0.25">
      <c r="A105">
        <v>104</v>
      </c>
      <c r="B105" s="2">
        <v>1</v>
      </c>
      <c r="C105" s="5">
        <v>2</v>
      </c>
    </row>
    <row r="106" spans="1:5" x14ac:dyDescent="0.25">
      <c r="A106">
        <v>105</v>
      </c>
      <c r="B106" s="2">
        <v>1</v>
      </c>
      <c r="C106" s="5">
        <v>2</v>
      </c>
    </row>
    <row r="107" spans="1:5" x14ac:dyDescent="0.25">
      <c r="A107">
        <v>106</v>
      </c>
      <c r="B107" s="2">
        <v>1</v>
      </c>
    </row>
    <row r="108" spans="1:5" x14ac:dyDescent="0.25">
      <c r="A108">
        <v>107</v>
      </c>
      <c r="B108" s="2">
        <v>1</v>
      </c>
    </row>
    <row r="109" spans="1:5" x14ac:dyDescent="0.25">
      <c r="A109">
        <v>108</v>
      </c>
      <c r="B109" s="2">
        <v>1</v>
      </c>
    </row>
    <row r="110" spans="1:5" x14ac:dyDescent="0.25">
      <c r="A110">
        <v>109</v>
      </c>
      <c r="B110" s="2">
        <v>1</v>
      </c>
    </row>
    <row r="111" spans="1:5" x14ac:dyDescent="0.25">
      <c r="A111">
        <v>110</v>
      </c>
      <c r="B111" s="2">
        <v>1</v>
      </c>
      <c r="E111" s="3">
        <v>4</v>
      </c>
    </row>
    <row r="112" spans="1:5" x14ac:dyDescent="0.25">
      <c r="A112">
        <v>111</v>
      </c>
      <c r="B112" s="2">
        <v>1</v>
      </c>
      <c r="E112" s="3">
        <v>4</v>
      </c>
    </row>
    <row r="113" spans="1:5" x14ac:dyDescent="0.25">
      <c r="A113">
        <v>112</v>
      </c>
      <c r="B113" s="2">
        <v>1</v>
      </c>
      <c r="E113" s="3">
        <v>4</v>
      </c>
    </row>
    <row r="114" spans="1:5" x14ac:dyDescent="0.25">
      <c r="A114">
        <v>113</v>
      </c>
      <c r="B114" s="2">
        <v>1</v>
      </c>
      <c r="E114" s="3">
        <v>4</v>
      </c>
    </row>
    <row r="115" spans="1:5" x14ac:dyDescent="0.25">
      <c r="A115">
        <v>114</v>
      </c>
      <c r="D115" s="4">
        <v>3</v>
      </c>
      <c r="E115" s="3">
        <v>4</v>
      </c>
    </row>
    <row r="116" spans="1:5" x14ac:dyDescent="0.25">
      <c r="A116">
        <v>115</v>
      </c>
      <c r="D116" s="4">
        <v>3</v>
      </c>
      <c r="E116" s="3">
        <v>4</v>
      </c>
    </row>
    <row r="117" spans="1:5" x14ac:dyDescent="0.25">
      <c r="A117">
        <v>116</v>
      </c>
      <c r="D117" s="4">
        <v>3</v>
      </c>
      <c r="E117" s="3">
        <v>4</v>
      </c>
    </row>
    <row r="118" spans="1:5" x14ac:dyDescent="0.25">
      <c r="A118">
        <v>117</v>
      </c>
      <c r="D118" s="4">
        <v>3</v>
      </c>
      <c r="E118" s="3">
        <v>4</v>
      </c>
    </row>
    <row r="119" spans="1:5" x14ac:dyDescent="0.25">
      <c r="A119">
        <v>118</v>
      </c>
      <c r="D119" s="4">
        <v>3</v>
      </c>
      <c r="E119" s="3">
        <v>4</v>
      </c>
    </row>
    <row r="120" spans="1:5" x14ac:dyDescent="0.25">
      <c r="A120">
        <v>119</v>
      </c>
      <c r="D120" s="4">
        <v>3</v>
      </c>
      <c r="E120" s="3">
        <v>4</v>
      </c>
    </row>
    <row r="121" spans="1:5" x14ac:dyDescent="0.25">
      <c r="A121">
        <v>120</v>
      </c>
      <c r="D121" s="4">
        <v>3</v>
      </c>
      <c r="E121" s="3">
        <v>4</v>
      </c>
    </row>
    <row r="122" spans="1:5" x14ac:dyDescent="0.25">
      <c r="A122">
        <v>121</v>
      </c>
      <c r="D122" s="4">
        <v>3</v>
      </c>
    </row>
    <row r="123" spans="1:5" x14ac:dyDescent="0.25">
      <c r="A123">
        <v>122</v>
      </c>
      <c r="C123" s="5">
        <v>2</v>
      </c>
      <c r="D123" s="4">
        <v>3</v>
      </c>
    </row>
    <row r="124" spans="1:5" x14ac:dyDescent="0.25">
      <c r="A124">
        <v>123</v>
      </c>
      <c r="C124" s="5">
        <v>2</v>
      </c>
      <c r="D124" s="4">
        <v>3</v>
      </c>
    </row>
    <row r="125" spans="1:5" x14ac:dyDescent="0.25">
      <c r="A125">
        <v>124</v>
      </c>
      <c r="C125" s="5">
        <v>2</v>
      </c>
      <c r="D125" s="4">
        <v>3</v>
      </c>
    </row>
    <row r="126" spans="1:5" x14ac:dyDescent="0.25">
      <c r="A126">
        <v>125</v>
      </c>
      <c r="C126" s="5">
        <v>2</v>
      </c>
    </row>
    <row r="127" spans="1:5" x14ac:dyDescent="0.25">
      <c r="A127">
        <v>126</v>
      </c>
      <c r="C127" s="5">
        <v>2</v>
      </c>
    </row>
    <row r="128" spans="1:5" x14ac:dyDescent="0.25">
      <c r="A128">
        <v>127</v>
      </c>
      <c r="C128" s="5">
        <v>2</v>
      </c>
    </row>
    <row r="129" spans="1:5" x14ac:dyDescent="0.25">
      <c r="A129">
        <v>128</v>
      </c>
      <c r="C129" s="5">
        <v>2</v>
      </c>
    </row>
    <row r="130" spans="1:5" x14ac:dyDescent="0.25">
      <c r="A130">
        <v>129</v>
      </c>
      <c r="C130" s="5">
        <v>2</v>
      </c>
    </row>
    <row r="131" spans="1:5" x14ac:dyDescent="0.25">
      <c r="A131">
        <v>130</v>
      </c>
      <c r="C131" s="5">
        <v>2</v>
      </c>
    </row>
    <row r="132" spans="1:5" x14ac:dyDescent="0.25">
      <c r="A132">
        <v>131</v>
      </c>
      <c r="C132" s="5">
        <v>2</v>
      </c>
    </row>
    <row r="133" spans="1:5" x14ac:dyDescent="0.25">
      <c r="A133">
        <v>132</v>
      </c>
      <c r="B133" s="2">
        <v>1</v>
      </c>
    </row>
    <row r="134" spans="1:5" x14ac:dyDescent="0.25">
      <c r="A134">
        <v>133</v>
      </c>
      <c r="B134" s="2">
        <v>1</v>
      </c>
    </row>
    <row r="135" spans="1:5" x14ac:dyDescent="0.25">
      <c r="A135">
        <v>134</v>
      </c>
      <c r="B135" s="2">
        <v>1</v>
      </c>
    </row>
    <row r="136" spans="1:5" x14ac:dyDescent="0.25">
      <c r="A136">
        <v>135</v>
      </c>
      <c r="B136" s="2">
        <v>1</v>
      </c>
    </row>
    <row r="137" spans="1:5" x14ac:dyDescent="0.25">
      <c r="A137">
        <v>136</v>
      </c>
      <c r="B137" s="2">
        <v>1</v>
      </c>
      <c r="E137" s="3">
        <v>4</v>
      </c>
    </row>
    <row r="138" spans="1:5" x14ac:dyDescent="0.25">
      <c r="A138">
        <v>137</v>
      </c>
      <c r="B138" s="2">
        <v>1</v>
      </c>
      <c r="E138" s="3">
        <v>4</v>
      </c>
    </row>
    <row r="139" spans="1:5" x14ac:dyDescent="0.25">
      <c r="A139">
        <v>138</v>
      </c>
      <c r="B139" s="2">
        <v>1</v>
      </c>
      <c r="E139" s="3">
        <v>4</v>
      </c>
    </row>
    <row r="140" spans="1:5" x14ac:dyDescent="0.25">
      <c r="A140">
        <v>139</v>
      </c>
      <c r="B140" s="2">
        <v>1</v>
      </c>
      <c r="E140" s="3">
        <v>4</v>
      </c>
    </row>
    <row r="141" spans="1:5" x14ac:dyDescent="0.25">
      <c r="A141">
        <v>140</v>
      </c>
      <c r="D141" s="4">
        <v>3</v>
      </c>
      <c r="E141" s="3">
        <v>4</v>
      </c>
    </row>
    <row r="142" spans="1:5" x14ac:dyDescent="0.25">
      <c r="A142">
        <v>141</v>
      </c>
      <c r="D142" s="4">
        <v>3</v>
      </c>
      <c r="E142" s="3">
        <v>4</v>
      </c>
    </row>
    <row r="143" spans="1:5" x14ac:dyDescent="0.25">
      <c r="A143">
        <v>142</v>
      </c>
      <c r="D143" s="4">
        <v>3</v>
      </c>
      <c r="E143" s="3">
        <v>4</v>
      </c>
    </row>
    <row r="144" spans="1:5" x14ac:dyDescent="0.25">
      <c r="A144">
        <v>143</v>
      </c>
      <c r="D144" s="4">
        <v>3</v>
      </c>
      <c r="E144" s="3">
        <v>4</v>
      </c>
    </row>
    <row r="145" spans="1:5" x14ac:dyDescent="0.25">
      <c r="A145">
        <v>144</v>
      </c>
      <c r="D145" s="4">
        <v>3</v>
      </c>
      <c r="E145" s="3">
        <v>4</v>
      </c>
    </row>
    <row r="146" spans="1:5" x14ac:dyDescent="0.25">
      <c r="A146">
        <v>145</v>
      </c>
      <c r="D146" s="4">
        <v>3</v>
      </c>
    </row>
    <row r="147" spans="1:5" x14ac:dyDescent="0.25">
      <c r="A147">
        <v>146</v>
      </c>
      <c r="D147" s="4">
        <v>3</v>
      </c>
    </row>
    <row r="148" spans="1:5" x14ac:dyDescent="0.25">
      <c r="A148">
        <v>147</v>
      </c>
      <c r="C148" s="5">
        <v>2</v>
      </c>
      <c r="D148" s="4">
        <v>3</v>
      </c>
    </row>
    <row r="149" spans="1:5" x14ac:dyDescent="0.25">
      <c r="A149">
        <v>148</v>
      </c>
      <c r="C149" s="5">
        <v>2</v>
      </c>
      <c r="D149" s="4">
        <v>3</v>
      </c>
    </row>
    <row r="150" spans="1:5" x14ac:dyDescent="0.25">
      <c r="A150">
        <v>149</v>
      </c>
      <c r="C150" s="5">
        <v>2</v>
      </c>
    </row>
    <row r="151" spans="1:5" x14ac:dyDescent="0.25">
      <c r="A151">
        <v>150</v>
      </c>
      <c r="C151" s="5">
        <v>2</v>
      </c>
    </row>
    <row r="152" spans="1:5" x14ac:dyDescent="0.25">
      <c r="A152">
        <v>151</v>
      </c>
      <c r="C152" s="5">
        <v>2</v>
      </c>
    </row>
    <row r="153" spans="1:5" x14ac:dyDescent="0.25">
      <c r="A153">
        <v>152</v>
      </c>
      <c r="C153" s="5">
        <v>2</v>
      </c>
    </row>
    <row r="154" spans="1:5" x14ac:dyDescent="0.25">
      <c r="A154">
        <v>153</v>
      </c>
      <c r="C154" s="5">
        <v>2</v>
      </c>
    </row>
    <row r="155" spans="1:5" x14ac:dyDescent="0.25">
      <c r="A155">
        <v>154</v>
      </c>
      <c r="C155" s="5">
        <v>2</v>
      </c>
    </row>
    <row r="156" spans="1:5" x14ac:dyDescent="0.25">
      <c r="A156">
        <v>155</v>
      </c>
      <c r="B156" s="2">
        <v>1</v>
      </c>
      <c r="C156" s="5">
        <v>2</v>
      </c>
    </row>
    <row r="157" spans="1:5" x14ac:dyDescent="0.25">
      <c r="A157">
        <v>156</v>
      </c>
      <c r="B157" s="2">
        <v>1</v>
      </c>
      <c r="C157" s="5">
        <v>2</v>
      </c>
    </row>
    <row r="158" spans="1:5" x14ac:dyDescent="0.25">
      <c r="A158">
        <v>157</v>
      </c>
      <c r="B158" s="2">
        <v>1</v>
      </c>
    </row>
    <row r="159" spans="1:5" x14ac:dyDescent="0.25">
      <c r="A159">
        <v>158</v>
      </c>
      <c r="B159" s="2">
        <v>1</v>
      </c>
    </row>
    <row r="160" spans="1:5" x14ac:dyDescent="0.25">
      <c r="A160">
        <v>159</v>
      </c>
      <c r="B160" s="2">
        <v>1</v>
      </c>
    </row>
    <row r="161" spans="1:5" x14ac:dyDescent="0.25">
      <c r="A161">
        <v>160</v>
      </c>
      <c r="B161" s="2">
        <v>1</v>
      </c>
      <c r="E161" s="3">
        <v>4</v>
      </c>
    </row>
    <row r="162" spans="1:5" x14ac:dyDescent="0.25">
      <c r="A162">
        <v>161</v>
      </c>
      <c r="B162" s="2">
        <v>1</v>
      </c>
      <c r="E162" s="3">
        <v>4</v>
      </c>
    </row>
    <row r="163" spans="1:5" x14ac:dyDescent="0.25">
      <c r="A163">
        <v>162</v>
      </c>
      <c r="D163" s="4">
        <v>3</v>
      </c>
      <c r="E163" s="3">
        <v>4</v>
      </c>
    </row>
    <row r="164" spans="1:5" x14ac:dyDescent="0.25">
      <c r="A164">
        <v>163</v>
      </c>
      <c r="D164" s="4">
        <v>3</v>
      </c>
      <c r="E164" s="3">
        <v>4</v>
      </c>
    </row>
    <row r="165" spans="1:5" x14ac:dyDescent="0.25">
      <c r="A165">
        <v>164</v>
      </c>
      <c r="D165" s="4">
        <v>3</v>
      </c>
      <c r="E165" s="3">
        <v>4</v>
      </c>
    </row>
    <row r="166" spans="1:5" x14ac:dyDescent="0.25">
      <c r="A166">
        <v>165</v>
      </c>
      <c r="D166" s="4">
        <v>3</v>
      </c>
      <c r="E166" s="3">
        <v>4</v>
      </c>
    </row>
    <row r="167" spans="1:5" x14ac:dyDescent="0.25">
      <c r="A167">
        <v>166</v>
      </c>
      <c r="D167" s="4">
        <v>3</v>
      </c>
      <c r="E167" s="3">
        <v>4</v>
      </c>
    </row>
    <row r="168" spans="1:5" x14ac:dyDescent="0.25">
      <c r="A168">
        <v>167</v>
      </c>
      <c r="D168" s="4">
        <v>3</v>
      </c>
      <c r="E168" s="3">
        <v>4</v>
      </c>
    </row>
    <row r="169" spans="1:5" x14ac:dyDescent="0.25">
      <c r="A169">
        <v>168</v>
      </c>
      <c r="D169" s="4">
        <v>3</v>
      </c>
      <c r="E169" s="3">
        <v>4</v>
      </c>
    </row>
    <row r="170" spans="1:5" x14ac:dyDescent="0.25">
      <c r="A170">
        <v>169</v>
      </c>
      <c r="D170" s="4">
        <v>3</v>
      </c>
      <c r="E170" s="3">
        <v>4</v>
      </c>
    </row>
    <row r="171" spans="1:5" x14ac:dyDescent="0.25">
      <c r="A171">
        <v>170</v>
      </c>
      <c r="D171" s="4">
        <v>3</v>
      </c>
    </row>
    <row r="172" spans="1:5" x14ac:dyDescent="0.25">
      <c r="A172">
        <v>171</v>
      </c>
      <c r="C172" s="5">
        <v>2</v>
      </c>
      <c r="D172" s="4">
        <v>3</v>
      </c>
    </row>
    <row r="173" spans="1:5" x14ac:dyDescent="0.25">
      <c r="A173">
        <v>172</v>
      </c>
      <c r="C173" s="5">
        <v>2</v>
      </c>
    </row>
    <row r="174" spans="1:5" x14ac:dyDescent="0.25">
      <c r="A174">
        <v>173</v>
      </c>
      <c r="C174" s="5">
        <v>2</v>
      </c>
    </row>
    <row r="175" spans="1:5" x14ac:dyDescent="0.25">
      <c r="A175">
        <v>174</v>
      </c>
      <c r="C175" s="5">
        <v>2</v>
      </c>
    </row>
    <row r="176" spans="1:5" x14ac:dyDescent="0.25">
      <c r="A176">
        <v>175</v>
      </c>
      <c r="C176" s="5">
        <v>2</v>
      </c>
    </row>
    <row r="177" spans="1:5" x14ac:dyDescent="0.25">
      <c r="A177">
        <v>176</v>
      </c>
      <c r="C177" s="5">
        <v>2</v>
      </c>
    </row>
    <row r="178" spans="1:5" x14ac:dyDescent="0.25">
      <c r="A178">
        <v>177</v>
      </c>
      <c r="B178" s="2">
        <v>1</v>
      </c>
      <c r="C178" s="5">
        <v>2</v>
      </c>
    </row>
    <row r="179" spans="1:5" x14ac:dyDescent="0.25">
      <c r="A179">
        <v>178</v>
      </c>
      <c r="B179" s="2">
        <v>1</v>
      </c>
      <c r="C179" s="5">
        <v>2</v>
      </c>
    </row>
    <row r="180" spans="1:5" x14ac:dyDescent="0.25">
      <c r="A180">
        <v>179</v>
      </c>
      <c r="B180" s="2">
        <v>1</v>
      </c>
      <c r="C180" s="5">
        <v>2</v>
      </c>
    </row>
    <row r="181" spans="1:5" x14ac:dyDescent="0.25">
      <c r="A181">
        <v>180</v>
      </c>
      <c r="B181" s="2">
        <v>1</v>
      </c>
    </row>
    <row r="182" spans="1:5" x14ac:dyDescent="0.25">
      <c r="A182">
        <v>181</v>
      </c>
      <c r="B182" s="2">
        <v>1</v>
      </c>
    </row>
    <row r="183" spans="1:5" x14ac:dyDescent="0.25">
      <c r="A183">
        <v>182</v>
      </c>
      <c r="B183" s="2">
        <v>1</v>
      </c>
    </row>
    <row r="184" spans="1:5" x14ac:dyDescent="0.25">
      <c r="A184">
        <v>183</v>
      </c>
      <c r="B184" s="2">
        <v>1</v>
      </c>
    </row>
    <row r="185" spans="1:5" x14ac:dyDescent="0.25">
      <c r="A185">
        <v>184</v>
      </c>
      <c r="B185" s="2">
        <v>1</v>
      </c>
      <c r="E185" s="3">
        <v>4</v>
      </c>
    </row>
    <row r="186" spans="1:5" x14ac:dyDescent="0.25">
      <c r="A186">
        <v>185</v>
      </c>
      <c r="E186" s="3">
        <v>4</v>
      </c>
    </row>
    <row r="187" spans="1:5" x14ac:dyDescent="0.25">
      <c r="A187">
        <v>186</v>
      </c>
      <c r="D187" s="4">
        <v>3</v>
      </c>
      <c r="E187" s="3">
        <v>4</v>
      </c>
    </row>
    <row r="188" spans="1:5" x14ac:dyDescent="0.25">
      <c r="A188">
        <v>187</v>
      </c>
      <c r="D188" s="4">
        <v>3</v>
      </c>
      <c r="E188" s="3">
        <v>4</v>
      </c>
    </row>
    <row r="189" spans="1:5" x14ac:dyDescent="0.25">
      <c r="A189">
        <v>188</v>
      </c>
      <c r="D189" s="4">
        <v>3</v>
      </c>
      <c r="E189" s="3">
        <v>4</v>
      </c>
    </row>
    <row r="190" spans="1:5" x14ac:dyDescent="0.25">
      <c r="A190">
        <v>189</v>
      </c>
      <c r="D190" s="4">
        <v>3</v>
      </c>
      <c r="E190" s="3">
        <v>4</v>
      </c>
    </row>
    <row r="191" spans="1:5" x14ac:dyDescent="0.25">
      <c r="A191">
        <v>190</v>
      </c>
      <c r="D191" s="4">
        <v>3</v>
      </c>
      <c r="E191" s="3">
        <v>4</v>
      </c>
    </row>
    <row r="192" spans="1:5" x14ac:dyDescent="0.25">
      <c r="A192">
        <v>191</v>
      </c>
      <c r="D192" s="4">
        <v>3</v>
      </c>
      <c r="E192" s="3">
        <v>4</v>
      </c>
    </row>
    <row r="193" spans="1:5" x14ac:dyDescent="0.25">
      <c r="A193">
        <v>192</v>
      </c>
      <c r="C193" s="5">
        <v>2</v>
      </c>
      <c r="D193" s="4">
        <v>3</v>
      </c>
      <c r="E193" s="3">
        <v>4</v>
      </c>
    </row>
    <row r="194" spans="1:5" x14ac:dyDescent="0.25">
      <c r="A194">
        <v>193</v>
      </c>
      <c r="C194" s="5">
        <v>2</v>
      </c>
      <c r="D194" s="4">
        <v>3</v>
      </c>
      <c r="E194" s="3">
        <v>4</v>
      </c>
    </row>
    <row r="195" spans="1:5" x14ac:dyDescent="0.25">
      <c r="A195">
        <v>194</v>
      </c>
      <c r="C195" s="5">
        <v>2</v>
      </c>
      <c r="D195" s="4">
        <v>3</v>
      </c>
    </row>
    <row r="196" spans="1:5" x14ac:dyDescent="0.25">
      <c r="A196">
        <v>195</v>
      </c>
      <c r="C196" s="5">
        <v>2</v>
      </c>
    </row>
    <row r="197" spans="1:5" x14ac:dyDescent="0.25">
      <c r="A197">
        <v>196</v>
      </c>
      <c r="C197" s="5">
        <v>2</v>
      </c>
    </row>
    <row r="198" spans="1:5" x14ac:dyDescent="0.25">
      <c r="A198">
        <v>197</v>
      </c>
      <c r="C198" s="5">
        <v>2</v>
      </c>
    </row>
    <row r="199" spans="1:5" x14ac:dyDescent="0.25">
      <c r="A199">
        <v>198</v>
      </c>
      <c r="C199" s="5">
        <v>2</v>
      </c>
    </row>
    <row r="200" spans="1:5" x14ac:dyDescent="0.25">
      <c r="A200">
        <v>199</v>
      </c>
      <c r="C200" s="5">
        <v>2</v>
      </c>
    </row>
    <row r="201" spans="1:5" x14ac:dyDescent="0.25">
      <c r="A201">
        <v>200</v>
      </c>
      <c r="C201" s="5">
        <v>2</v>
      </c>
    </row>
    <row r="202" spans="1:5" x14ac:dyDescent="0.25">
      <c r="A202">
        <v>201</v>
      </c>
      <c r="B202" s="2">
        <v>1</v>
      </c>
      <c r="C202" s="5">
        <v>2</v>
      </c>
    </row>
    <row r="203" spans="1:5" x14ac:dyDescent="0.25">
      <c r="A203">
        <v>202</v>
      </c>
      <c r="B203" s="2">
        <v>1</v>
      </c>
      <c r="C203" s="5">
        <v>2</v>
      </c>
    </row>
    <row r="204" spans="1:5" x14ac:dyDescent="0.25">
      <c r="A204">
        <v>203</v>
      </c>
      <c r="B204" s="2">
        <v>1</v>
      </c>
    </row>
    <row r="205" spans="1:5" x14ac:dyDescent="0.25">
      <c r="A205">
        <v>204</v>
      </c>
      <c r="B205" s="2">
        <v>1</v>
      </c>
    </row>
    <row r="206" spans="1:5" x14ac:dyDescent="0.25">
      <c r="A206">
        <v>205</v>
      </c>
      <c r="B206" s="2">
        <v>1</v>
      </c>
    </row>
    <row r="207" spans="1:5" x14ac:dyDescent="0.25">
      <c r="A207">
        <v>206</v>
      </c>
      <c r="B207" s="2">
        <v>1</v>
      </c>
    </row>
    <row r="208" spans="1:5" x14ac:dyDescent="0.25">
      <c r="A208">
        <v>207</v>
      </c>
      <c r="B208" s="2">
        <v>1</v>
      </c>
      <c r="E208" s="3">
        <v>4</v>
      </c>
    </row>
    <row r="209" spans="1:5" x14ac:dyDescent="0.25">
      <c r="A209">
        <v>208</v>
      </c>
      <c r="B209" s="2">
        <v>1</v>
      </c>
      <c r="E209" s="3">
        <v>4</v>
      </c>
    </row>
    <row r="210" spans="1:5" x14ac:dyDescent="0.25">
      <c r="A210">
        <v>209</v>
      </c>
      <c r="B210" s="2">
        <v>1</v>
      </c>
      <c r="E210" s="3">
        <v>4</v>
      </c>
    </row>
    <row r="211" spans="1:5" x14ac:dyDescent="0.25">
      <c r="A211">
        <v>210</v>
      </c>
      <c r="B211" s="2">
        <v>1</v>
      </c>
      <c r="D211" s="4">
        <v>3</v>
      </c>
      <c r="E211" s="3">
        <v>4</v>
      </c>
    </row>
    <row r="212" spans="1:5" x14ac:dyDescent="0.25">
      <c r="A212">
        <v>211</v>
      </c>
      <c r="D212" s="4">
        <v>3</v>
      </c>
      <c r="E212" s="3">
        <v>4</v>
      </c>
    </row>
    <row r="213" spans="1:5" x14ac:dyDescent="0.25">
      <c r="A213">
        <v>212</v>
      </c>
      <c r="D213" s="4">
        <v>3</v>
      </c>
      <c r="E213" s="3">
        <v>4</v>
      </c>
    </row>
    <row r="214" spans="1:5" x14ac:dyDescent="0.25">
      <c r="A214">
        <v>213</v>
      </c>
      <c r="D214" s="4">
        <v>3</v>
      </c>
      <c r="E214" s="3">
        <v>4</v>
      </c>
    </row>
    <row r="215" spans="1:5" x14ac:dyDescent="0.25">
      <c r="A215">
        <v>214</v>
      </c>
      <c r="D215" s="4">
        <v>3</v>
      </c>
      <c r="E215" s="3">
        <v>4</v>
      </c>
    </row>
    <row r="216" spans="1:5" x14ac:dyDescent="0.25">
      <c r="A216">
        <v>215</v>
      </c>
      <c r="D216" s="4">
        <v>3</v>
      </c>
      <c r="E216" s="3">
        <v>4</v>
      </c>
    </row>
    <row r="217" spans="1:5" x14ac:dyDescent="0.25">
      <c r="A217">
        <v>216</v>
      </c>
      <c r="C217" s="5">
        <v>2</v>
      </c>
      <c r="D217" s="4">
        <v>3</v>
      </c>
      <c r="E217" s="3">
        <v>4</v>
      </c>
    </row>
    <row r="218" spans="1:5" x14ac:dyDescent="0.25">
      <c r="A218">
        <v>217</v>
      </c>
      <c r="C218" s="5">
        <v>2</v>
      </c>
      <c r="D218" s="4">
        <v>3</v>
      </c>
      <c r="E218" s="3">
        <v>4</v>
      </c>
    </row>
    <row r="219" spans="1:5" x14ac:dyDescent="0.25">
      <c r="A219">
        <v>218</v>
      </c>
      <c r="C219" s="5">
        <v>2</v>
      </c>
      <c r="D219" s="4">
        <v>3</v>
      </c>
    </row>
    <row r="220" spans="1:5" x14ac:dyDescent="0.25">
      <c r="A220">
        <v>219</v>
      </c>
      <c r="C220" s="5">
        <v>2</v>
      </c>
      <c r="D220" s="4">
        <v>3</v>
      </c>
    </row>
    <row r="221" spans="1:5" x14ac:dyDescent="0.25">
      <c r="A221">
        <v>220</v>
      </c>
      <c r="C221" s="5">
        <v>2</v>
      </c>
      <c r="D221" s="4">
        <v>3</v>
      </c>
    </row>
    <row r="222" spans="1:5" x14ac:dyDescent="0.25">
      <c r="A222">
        <v>221</v>
      </c>
      <c r="C222" s="5">
        <v>2</v>
      </c>
    </row>
    <row r="223" spans="1:5" x14ac:dyDescent="0.25">
      <c r="A223">
        <v>222</v>
      </c>
      <c r="C223" s="5">
        <v>2</v>
      </c>
    </row>
    <row r="224" spans="1:5" x14ac:dyDescent="0.25">
      <c r="A224">
        <v>223</v>
      </c>
      <c r="C224" s="5">
        <v>2</v>
      </c>
    </row>
    <row r="225" spans="1:6" x14ac:dyDescent="0.25">
      <c r="A225">
        <v>224</v>
      </c>
      <c r="C225" s="5">
        <v>2</v>
      </c>
    </row>
    <row r="226" spans="1:6" x14ac:dyDescent="0.25">
      <c r="A226">
        <v>225</v>
      </c>
      <c r="C226" s="5">
        <v>2</v>
      </c>
    </row>
    <row r="227" spans="1:6" x14ac:dyDescent="0.25">
      <c r="A227">
        <v>226</v>
      </c>
      <c r="B227" s="2">
        <v>1</v>
      </c>
      <c r="C227" s="5">
        <v>2</v>
      </c>
    </row>
    <row r="228" spans="1:6" x14ac:dyDescent="0.25">
      <c r="A228">
        <v>227</v>
      </c>
      <c r="B228" s="2">
        <v>1</v>
      </c>
      <c r="C228" s="5">
        <v>2</v>
      </c>
    </row>
    <row r="229" spans="1:6" x14ac:dyDescent="0.25">
      <c r="A229">
        <v>228</v>
      </c>
      <c r="B229" s="2">
        <v>1</v>
      </c>
      <c r="C229" s="5">
        <v>2</v>
      </c>
    </row>
    <row r="230" spans="1:6" x14ac:dyDescent="0.25">
      <c r="A230">
        <v>229</v>
      </c>
      <c r="B230" s="2">
        <v>1</v>
      </c>
      <c r="C230" s="5">
        <v>2</v>
      </c>
    </row>
    <row r="231" spans="1:6" x14ac:dyDescent="0.25">
      <c r="A231">
        <v>230</v>
      </c>
      <c r="B231" s="2">
        <v>1</v>
      </c>
    </row>
    <row r="232" spans="1:6" x14ac:dyDescent="0.25">
      <c r="A232">
        <v>231</v>
      </c>
      <c r="B232" s="2">
        <v>1</v>
      </c>
    </row>
    <row r="233" spans="1:6" x14ac:dyDescent="0.25">
      <c r="A233">
        <v>232</v>
      </c>
      <c r="B233" s="2">
        <v>1</v>
      </c>
    </row>
    <row r="234" spans="1:6" x14ac:dyDescent="0.25">
      <c r="A234">
        <v>233</v>
      </c>
      <c r="B234" s="2">
        <v>1</v>
      </c>
      <c r="E234" s="3">
        <v>4</v>
      </c>
    </row>
    <row r="235" spans="1:6" x14ac:dyDescent="0.25">
      <c r="A235">
        <v>234</v>
      </c>
      <c r="B235" s="2">
        <v>1</v>
      </c>
      <c r="E235" s="3">
        <v>4</v>
      </c>
    </row>
    <row r="236" spans="1:6" x14ac:dyDescent="0.25">
      <c r="A236">
        <v>235</v>
      </c>
      <c r="B236" s="2">
        <v>1</v>
      </c>
      <c r="E236" s="3">
        <v>4</v>
      </c>
    </row>
    <row r="237" spans="1:6" x14ac:dyDescent="0.25">
      <c r="A237">
        <v>236</v>
      </c>
      <c r="B237" s="2">
        <v>1</v>
      </c>
      <c r="D237" s="4">
        <v>3</v>
      </c>
      <c r="E237" s="3">
        <v>4</v>
      </c>
    </row>
    <row r="238" spans="1:6" x14ac:dyDescent="0.25">
      <c r="A238">
        <v>237</v>
      </c>
      <c r="B238" s="2">
        <v>1</v>
      </c>
      <c r="D238" s="4">
        <v>3</v>
      </c>
      <c r="E238" s="3">
        <v>4</v>
      </c>
    </row>
    <row r="239" spans="1:6" x14ac:dyDescent="0.25">
      <c r="A239">
        <v>238</v>
      </c>
      <c r="D239" s="4">
        <v>3</v>
      </c>
      <c r="E239" s="3">
        <v>4</v>
      </c>
    </row>
    <row r="240" spans="1:6" x14ac:dyDescent="0.25">
      <c r="A240">
        <v>239</v>
      </c>
      <c r="D240" s="4">
        <v>3</v>
      </c>
      <c r="E240" s="3">
        <v>4</v>
      </c>
      <c r="F240" t="s">
        <v>22</v>
      </c>
    </row>
    <row r="241" spans="1:6" x14ac:dyDescent="0.25">
      <c r="A241">
        <v>240</v>
      </c>
    </row>
    <row r="242" spans="1:6" x14ac:dyDescent="0.25">
      <c r="A242">
        <v>241</v>
      </c>
      <c r="F242" t="s">
        <v>22</v>
      </c>
    </row>
    <row r="243" spans="1:6" x14ac:dyDescent="0.25">
      <c r="A243">
        <v>242</v>
      </c>
    </row>
    <row r="244" spans="1:6" x14ac:dyDescent="0.25">
      <c r="A244">
        <v>243</v>
      </c>
      <c r="C244" s="5">
        <v>2</v>
      </c>
    </row>
    <row r="245" spans="1:6" x14ac:dyDescent="0.25">
      <c r="A245">
        <v>244</v>
      </c>
      <c r="C245" s="5">
        <v>2</v>
      </c>
    </row>
    <row r="246" spans="1:6" x14ac:dyDescent="0.25">
      <c r="A246">
        <v>245</v>
      </c>
      <c r="C246" s="5">
        <v>2</v>
      </c>
      <c r="D246" s="4">
        <v>3</v>
      </c>
    </row>
    <row r="247" spans="1:6" x14ac:dyDescent="0.25">
      <c r="A247">
        <v>246</v>
      </c>
      <c r="C247" s="5">
        <v>2</v>
      </c>
      <c r="D247" s="4">
        <v>3</v>
      </c>
    </row>
    <row r="248" spans="1:6" x14ac:dyDescent="0.25">
      <c r="A248">
        <v>247</v>
      </c>
      <c r="C248" s="5">
        <v>2</v>
      </c>
      <c r="D248" s="4">
        <v>3</v>
      </c>
    </row>
    <row r="249" spans="1:6" x14ac:dyDescent="0.25">
      <c r="A249">
        <v>248</v>
      </c>
      <c r="C249" s="5">
        <v>2</v>
      </c>
      <c r="D249" s="4">
        <v>3</v>
      </c>
    </row>
    <row r="250" spans="1:6" x14ac:dyDescent="0.25">
      <c r="A250">
        <v>249</v>
      </c>
      <c r="C250" s="5">
        <v>2</v>
      </c>
      <c r="D250" s="4">
        <v>3</v>
      </c>
    </row>
    <row r="251" spans="1:6" x14ac:dyDescent="0.25">
      <c r="A251">
        <v>250</v>
      </c>
      <c r="C251" s="5">
        <v>2</v>
      </c>
      <c r="D251" s="4">
        <v>3</v>
      </c>
    </row>
    <row r="252" spans="1:6" x14ac:dyDescent="0.25">
      <c r="A252">
        <v>251</v>
      </c>
      <c r="C252" s="5">
        <v>2</v>
      </c>
      <c r="D252" s="4">
        <v>3</v>
      </c>
    </row>
    <row r="253" spans="1:6" x14ac:dyDescent="0.25">
      <c r="A253">
        <v>252</v>
      </c>
      <c r="C253" s="5">
        <v>2</v>
      </c>
      <c r="D253" s="4">
        <v>3</v>
      </c>
    </row>
    <row r="254" spans="1:6" x14ac:dyDescent="0.25">
      <c r="A254">
        <v>253</v>
      </c>
      <c r="C254" s="5">
        <v>2</v>
      </c>
      <c r="D254" s="4">
        <v>3</v>
      </c>
    </row>
    <row r="255" spans="1:6" x14ac:dyDescent="0.25">
      <c r="A255">
        <v>254</v>
      </c>
      <c r="C255" s="5">
        <v>2</v>
      </c>
      <c r="D255" s="4">
        <v>3</v>
      </c>
    </row>
    <row r="256" spans="1:6" x14ac:dyDescent="0.25">
      <c r="A256">
        <v>255</v>
      </c>
      <c r="C256" s="5">
        <v>2</v>
      </c>
      <c r="D256" s="4">
        <v>3</v>
      </c>
    </row>
    <row r="257" spans="1:5" x14ac:dyDescent="0.25">
      <c r="A257">
        <v>256</v>
      </c>
      <c r="C257" s="5">
        <v>2</v>
      </c>
      <c r="D257" s="4">
        <v>3</v>
      </c>
    </row>
    <row r="258" spans="1:5" x14ac:dyDescent="0.25">
      <c r="A258">
        <v>257</v>
      </c>
      <c r="C258" s="5">
        <v>2</v>
      </c>
      <c r="D258" s="4">
        <v>3</v>
      </c>
    </row>
    <row r="259" spans="1:5" x14ac:dyDescent="0.25">
      <c r="A259">
        <v>258</v>
      </c>
      <c r="C259" s="5">
        <v>2</v>
      </c>
      <c r="D259" s="4">
        <v>3</v>
      </c>
    </row>
    <row r="260" spans="1:5" x14ac:dyDescent="0.25">
      <c r="A260">
        <v>259</v>
      </c>
      <c r="D260" s="4">
        <v>3</v>
      </c>
    </row>
    <row r="261" spans="1:5" x14ac:dyDescent="0.25">
      <c r="A261">
        <v>260</v>
      </c>
    </row>
    <row r="262" spans="1:5" x14ac:dyDescent="0.25">
      <c r="A262">
        <v>261</v>
      </c>
      <c r="B262" s="2">
        <v>1</v>
      </c>
    </row>
    <row r="263" spans="1:5" x14ac:dyDescent="0.25">
      <c r="A263">
        <v>262</v>
      </c>
      <c r="B263" s="2">
        <v>1</v>
      </c>
    </row>
    <row r="264" spans="1:5" x14ac:dyDescent="0.25">
      <c r="A264">
        <v>263</v>
      </c>
      <c r="B264" s="2">
        <v>1</v>
      </c>
      <c r="E264" s="3">
        <v>4</v>
      </c>
    </row>
    <row r="265" spans="1:5" x14ac:dyDescent="0.25">
      <c r="A265">
        <v>264</v>
      </c>
      <c r="B265" s="2">
        <v>1</v>
      </c>
      <c r="E265" s="3">
        <v>4</v>
      </c>
    </row>
    <row r="266" spans="1:5" x14ac:dyDescent="0.25">
      <c r="A266">
        <v>265</v>
      </c>
      <c r="B266" s="2">
        <v>1</v>
      </c>
      <c r="E266" s="3">
        <v>4</v>
      </c>
    </row>
    <row r="267" spans="1:5" x14ac:dyDescent="0.25">
      <c r="A267">
        <v>266</v>
      </c>
      <c r="B267" s="2">
        <v>1</v>
      </c>
      <c r="E267" s="3">
        <v>4</v>
      </c>
    </row>
    <row r="268" spans="1:5" x14ac:dyDescent="0.25">
      <c r="A268">
        <v>267</v>
      </c>
      <c r="B268" s="2">
        <v>1</v>
      </c>
      <c r="E268" s="3">
        <v>4</v>
      </c>
    </row>
    <row r="269" spans="1:5" x14ac:dyDescent="0.25">
      <c r="A269">
        <v>268</v>
      </c>
      <c r="B269" s="2">
        <v>1</v>
      </c>
      <c r="E269" s="3">
        <v>4</v>
      </c>
    </row>
    <row r="270" spans="1:5" x14ac:dyDescent="0.25">
      <c r="A270">
        <v>269</v>
      </c>
      <c r="B270" s="2">
        <v>1</v>
      </c>
      <c r="E270" s="3">
        <v>4</v>
      </c>
    </row>
    <row r="271" spans="1:5" x14ac:dyDescent="0.25">
      <c r="A271">
        <v>270</v>
      </c>
      <c r="B271" s="2">
        <v>1</v>
      </c>
      <c r="E271" s="3">
        <v>4</v>
      </c>
    </row>
    <row r="272" spans="1:5" x14ac:dyDescent="0.25">
      <c r="A272">
        <v>271</v>
      </c>
      <c r="B272" s="2">
        <v>1</v>
      </c>
      <c r="E272" s="3">
        <v>4</v>
      </c>
    </row>
    <row r="273" spans="1:5" x14ac:dyDescent="0.25">
      <c r="A273">
        <v>272</v>
      </c>
      <c r="B273" s="2">
        <v>1</v>
      </c>
      <c r="E273" s="3">
        <v>4</v>
      </c>
    </row>
    <row r="274" spans="1:5" x14ac:dyDescent="0.25">
      <c r="A274">
        <v>273</v>
      </c>
      <c r="B274" s="2">
        <v>1</v>
      </c>
      <c r="E274" s="3">
        <v>4</v>
      </c>
    </row>
    <row r="275" spans="1:5" x14ac:dyDescent="0.25">
      <c r="A275">
        <v>274</v>
      </c>
      <c r="B275" s="2">
        <v>1</v>
      </c>
      <c r="E275" s="3">
        <v>4</v>
      </c>
    </row>
    <row r="276" spans="1:5" x14ac:dyDescent="0.25">
      <c r="A276">
        <v>275</v>
      </c>
      <c r="C276" s="5">
        <v>2</v>
      </c>
      <c r="E276" s="3">
        <v>4</v>
      </c>
    </row>
    <row r="277" spans="1:5" x14ac:dyDescent="0.25">
      <c r="A277">
        <v>276</v>
      </c>
      <c r="C277" s="5">
        <v>2</v>
      </c>
    </row>
    <row r="278" spans="1:5" x14ac:dyDescent="0.25">
      <c r="A278">
        <v>277</v>
      </c>
      <c r="C278" s="5">
        <v>2</v>
      </c>
    </row>
    <row r="279" spans="1:5" x14ac:dyDescent="0.25">
      <c r="A279">
        <v>278</v>
      </c>
      <c r="C279" s="5">
        <v>2</v>
      </c>
      <c r="D279" s="4">
        <v>3</v>
      </c>
    </row>
    <row r="280" spans="1:5" x14ac:dyDescent="0.25">
      <c r="A280">
        <v>279</v>
      </c>
      <c r="C280" s="5">
        <v>2</v>
      </c>
      <c r="D280" s="4">
        <v>3</v>
      </c>
    </row>
    <row r="281" spans="1:5" x14ac:dyDescent="0.25">
      <c r="A281">
        <v>280</v>
      </c>
      <c r="C281" s="5">
        <v>2</v>
      </c>
      <c r="D281" s="4">
        <v>3</v>
      </c>
    </row>
    <row r="282" spans="1:5" x14ac:dyDescent="0.25">
      <c r="A282">
        <v>281</v>
      </c>
      <c r="C282" s="5">
        <v>2</v>
      </c>
      <c r="D282" s="4">
        <v>3</v>
      </c>
    </row>
    <row r="283" spans="1:5" x14ac:dyDescent="0.25">
      <c r="A283">
        <v>282</v>
      </c>
      <c r="C283" s="5">
        <v>2</v>
      </c>
      <c r="D283" s="4">
        <v>3</v>
      </c>
    </row>
    <row r="284" spans="1:5" x14ac:dyDescent="0.25">
      <c r="A284">
        <v>283</v>
      </c>
      <c r="C284" s="5">
        <v>2</v>
      </c>
      <c r="D284" s="4">
        <v>3</v>
      </c>
    </row>
    <row r="285" spans="1:5" x14ac:dyDescent="0.25">
      <c r="A285">
        <v>284</v>
      </c>
      <c r="C285" s="5">
        <v>2</v>
      </c>
      <c r="D285" s="4">
        <v>3</v>
      </c>
    </row>
    <row r="286" spans="1:5" x14ac:dyDescent="0.25">
      <c r="A286">
        <v>285</v>
      </c>
      <c r="C286" s="5">
        <v>2</v>
      </c>
      <c r="D286" s="4">
        <v>3</v>
      </c>
    </row>
    <row r="287" spans="1:5" x14ac:dyDescent="0.25">
      <c r="A287">
        <v>286</v>
      </c>
      <c r="C287" s="5">
        <v>2</v>
      </c>
      <c r="D287" s="4">
        <v>3</v>
      </c>
    </row>
    <row r="288" spans="1:5" x14ac:dyDescent="0.25">
      <c r="A288">
        <v>287</v>
      </c>
      <c r="C288" s="5">
        <v>2</v>
      </c>
      <c r="D288" s="4">
        <v>3</v>
      </c>
    </row>
    <row r="289" spans="1:5" x14ac:dyDescent="0.25">
      <c r="A289">
        <v>288</v>
      </c>
      <c r="D289" s="4">
        <v>3</v>
      </c>
    </row>
    <row r="290" spans="1:5" x14ac:dyDescent="0.25">
      <c r="A290">
        <v>289</v>
      </c>
    </row>
    <row r="291" spans="1:5" x14ac:dyDescent="0.25">
      <c r="A291">
        <v>290</v>
      </c>
    </row>
    <row r="292" spans="1:5" x14ac:dyDescent="0.25">
      <c r="A292">
        <v>291</v>
      </c>
    </row>
    <row r="293" spans="1:5" x14ac:dyDescent="0.25">
      <c r="A293">
        <v>292</v>
      </c>
      <c r="B293" s="2">
        <v>1</v>
      </c>
      <c r="E293" s="3">
        <v>4</v>
      </c>
    </row>
    <row r="294" spans="1:5" x14ac:dyDescent="0.25">
      <c r="A294">
        <v>293</v>
      </c>
      <c r="B294" s="2">
        <v>1</v>
      </c>
      <c r="E294" s="3">
        <v>4</v>
      </c>
    </row>
    <row r="295" spans="1:5" x14ac:dyDescent="0.25">
      <c r="A295">
        <v>294</v>
      </c>
      <c r="B295" s="2">
        <v>1</v>
      </c>
      <c r="E295" s="3">
        <v>4</v>
      </c>
    </row>
    <row r="296" spans="1:5" x14ac:dyDescent="0.25">
      <c r="A296">
        <v>295</v>
      </c>
      <c r="B296" s="2">
        <v>1</v>
      </c>
      <c r="E296" s="3">
        <v>4</v>
      </c>
    </row>
    <row r="297" spans="1:5" x14ac:dyDescent="0.25">
      <c r="A297">
        <v>296</v>
      </c>
      <c r="B297" s="2">
        <v>1</v>
      </c>
      <c r="E297" s="3">
        <v>4</v>
      </c>
    </row>
    <row r="298" spans="1:5" x14ac:dyDescent="0.25">
      <c r="A298">
        <v>297</v>
      </c>
      <c r="B298" s="2">
        <v>1</v>
      </c>
      <c r="E298" s="3">
        <v>4</v>
      </c>
    </row>
    <row r="299" spans="1:5" x14ac:dyDescent="0.25">
      <c r="A299">
        <v>298</v>
      </c>
      <c r="B299" s="2">
        <v>1</v>
      </c>
      <c r="E299" s="3">
        <v>4</v>
      </c>
    </row>
    <row r="300" spans="1:5" x14ac:dyDescent="0.25">
      <c r="A300">
        <v>299</v>
      </c>
      <c r="B300" s="2">
        <v>1</v>
      </c>
      <c r="E300" s="3">
        <v>4</v>
      </c>
    </row>
    <row r="301" spans="1:5" x14ac:dyDescent="0.25">
      <c r="A301">
        <v>300</v>
      </c>
      <c r="B301" s="2">
        <v>1</v>
      </c>
      <c r="E301" s="3">
        <v>4</v>
      </c>
    </row>
    <row r="302" spans="1:5" x14ac:dyDescent="0.25">
      <c r="A302">
        <v>301</v>
      </c>
      <c r="B302" s="2">
        <v>1</v>
      </c>
      <c r="E302" s="3">
        <v>4</v>
      </c>
    </row>
    <row r="303" spans="1:5" x14ac:dyDescent="0.25">
      <c r="A303">
        <v>302</v>
      </c>
      <c r="B303" s="2">
        <v>1</v>
      </c>
      <c r="E303" s="3">
        <v>4</v>
      </c>
    </row>
    <row r="304" spans="1:5" x14ac:dyDescent="0.25">
      <c r="A304">
        <v>303</v>
      </c>
      <c r="B304" s="2">
        <v>1</v>
      </c>
    </row>
    <row r="305" spans="1:4" x14ac:dyDescent="0.25">
      <c r="A305">
        <v>304</v>
      </c>
      <c r="B305" s="2">
        <v>1</v>
      </c>
    </row>
    <row r="306" spans="1:4" x14ac:dyDescent="0.25">
      <c r="A306">
        <v>305</v>
      </c>
    </row>
    <row r="307" spans="1:4" x14ac:dyDescent="0.25">
      <c r="A307">
        <v>306</v>
      </c>
      <c r="C307" s="5">
        <v>2</v>
      </c>
      <c r="D307" s="4">
        <v>3</v>
      </c>
    </row>
    <row r="308" spans="1:4" x14ac:dyDescent="0.25">
      <c r="A308">
        <v>307</v>
      </c>
      <c r="C308" s="5">
        <v>2</v>
      </c>
      <c r="D308" s="4">
        <v>3</v>
      </c>
    </row>
    <row r="309" spans="1:4" x14ac:dyDescent="0.25">
      <c r="A309">
        <v>308</v>
      </c>
      <c r="C309" s="5">
        <v>2</v>
      </c>
      <c r="D309" s="4">
        <v>3</v>
      </c>
    </row>
    <row r="310" spans="1:4" x14ac:dyDescent="0.25">
      <c r="A310">
        <v>309</v>
      </c>
      <c r="C310" s="5">
        <v>2</v>
      </c>
      <c r="D310" s="4">
        <v>3</v>
      </c>
    </row>
    <row r="311" spans="1:4" x14ac:dyDescent="0.25">
      <c r="A311">
        <v>310</v>
      </c>
      <c r="C311" s="5">
        <v>2</v>
      </c>
      <c r="D311" s="4">
        <v>3</v>
      </c>
    </row>
    <row r="312" spans="1:4" x14ac:dyDescent="0.25">
      <c r="A312">
        <v>311</v>
      </c>
      <c r="C312" s="5">
        <v>2</v>
      </c>
      <c r="D312" s="4">
        <v>3</v>
      </c>
    </row>
    <row r="313" spans="1:4" x14ac:dyDescent="0.25">
      <c r="A313">
        <v>312</v>
      </c>
      <c r="C313" s="5">
        <v>2</v>
      </c>
      <c r="D313" s="4">
        <v>3</v>
      </c>
    </row>
    <row r="314" spans="1:4" x14ac:dyDescent="0.25">
      <c r="A314">
        <v>313</v>
      </c>
      <c r="C314" s="5">
        <v>2</v>
      </c>
      <c r="D314" s="4">
        <v>3</v>
      </c>
    </row>
    <row r="315" spans="1:4" x14ac:dyDescent="0.25">
      <c r="A315">
        <v>314</v>
      </c>
      <c r="C315" s="5">
        <v>2</v>
      </c>
      <c r="D315" s="4">
        <v>3</v>
      </c>
    </row>
    <row r="316" spans="1:4" x14ac:dyDescent="0.25">
      <c r="A316">
        <v>315</v>
      </c>
      <c r="C316" s="5">
        <v>2</v>
      </c>
      <c r="D316" s="4">
        <v>3</v>
      </c>
    </row>
    <row r="317" spans="1:4" x14ac:dyDescent="0.25">
      <c r="A317">
        <v>316</v>
      </c>
      <c r="C317" s="5">
        <v>2</v>
      </c>
      <c r="D317" s="4">
        <v>3</v>
      </c>
    </row>
    <row r="318" spans="1:4" x14ac:dyDescent="0.25">
      <c r="A318">
        <v>317</v>
      </c>
      <c r="C318" s="5">
        <v>2</v>
      </c>
    </row>
    <row r="319" spans="1:4" x14ac:dyDescent="0.25">
      <c r="A319">
        <v>318</v>
      </c>
    </row>
    <row r="320" spans="1:4" x14ac:dyDescent="0.25">
      <c r="A320">
        <v>319</v>
      </c>
    </row>
    <row r="321" spans="1:5" x14ac:dyDescent="0.25">
      <c r="A321">
        <v>320</v>
      </c>
    </row>
    <row r="322" spans="1:5" x14ac:dyDescent="0.25">
      <c r="A322">
        <v>321</v>
      </c>
      <c r="B322" s="2">
        <v>1</v>
      </c>
      <c r="E322" s="3">
        <v>4</v>
      </c>
    </row>
    <row r="323" spans="1:5" x14ac:dyDescent="0.25">
      <c r="A323">
        <v>322</v>
      </c>
      <c r="B323" s="2">
        <v>1</v>
      </c>
      <c r="E323" s="3">
        <v>4</v>
      </c>
    </row>
    <row r="324" spans="1:5" x14ac:dyDescent="0.25">
      <c r="A324">
        <v>323</v>
      </c>
      <c r="B324" s="2">
        <v>1</v>
      </c>
      <c r="E324" s="3">
        <v>4</v>
      </c>
    </row>
    <row r="325" spans="1:5" x14ac:dyDescent="0.25">
      <c r="A325">
        <v>324</v>
      </c>
      <c r="B325" s="2">
        <v>1</v>
      </c>
      <c r="E325" s="3">
        <v>4</v>
      </c>
    </row>
    <row r="326" spans="1:5" x14ac:dyDescent="0.25">
      <c r="A326">
        <v>325</v>
      </c>
      <c r="B326" s="2">
        <v>1</v>
      </c>
      <c r="E326" s="3">
        <v>4</v>
      </c>
    </row>
    <row r="327" spans="1:5" x14ac:dyDescent="0.25">
      <c r="A327">
        <v>326</v>
      </c>
      <c r="B327" s="2">
        <v>1</v>
      </c>
      <c r="E327" s="3">
        <v>4</v>
      </c>
    </row>
    <row r="328" spans="1:5" x14ac:dyDescent="0.25">
      <c r="A328">
        <v>327</v>
      </c>
      <c r="B328" s="2">
        <v>1</v>
      </c>
      <c r="E328" s="3">
        <v>4</v>
      </c>
    </row>
    <row r="329" spans="1:5" x14ac:dyDescent="0.25">
      <c r="A329">
        <v>328</v>
      </c>
      <c r="B329" s="2">
        <v>1</v>
      </c>
      <c r="E329" s="3">
        <v>4</v>
      </c>
    </row>
    <row r="330" spans="1:5" x14ac:dyDescent="0.25">
      <c r="A330">
        <v>329</v>
      </c>
      <c r="B330" s="2">
        <v>1</v>
      </c>
      <c r="E330" s="3">
        <v>4</v>
      </c>
    </row>
    <row r="331" spans="1:5" x14ac:dyDescent="0.25">
      <c r="A331">
        <v>330</v>
      </c>
      <c r="B331" s="2">
        <v>1</v>
      </c>
      <c r="E331" s="3">
        <v>4</v>
      </c>
    </row>
    <row r="332" spans="1:5" x14ac:dyDescent="0.25">
      <c r="A332">
        <v>331</v>
      </c>
      <c r="B332" s="2">
        <v>1</v>
      </c>
      <c r="E332" s="3">
        <v>4</v>
      </c>
    </row>
    <row r="333" spans="1:5" x14ac:dyDescent="0.25">
      <c r="A333">
        <v>332</v>
      </c>
      <c r="E333" s="3">
        <v>4</v>
      </c>
    </row>
    <row r="334" spans="1:5" x14ac:dyDescent="0.25">
      <c r="A334">
        <v>333</v>
      </c>
      <c r="C334" s="5">
        <v>2</v>
      </c>
    </row>
    <row r="335" spans="1:5" x14ac:dyDescent="0.25">
      <c r="A335">
        <v>334</v>
      </c>
      <c r="C335" s="5">
        <v>2</v>
      </c>
      <c r="D335" s="4">
        <v>3</v>
      </c>
    </row>
    <row r="336" spans="1:5" x14ac:dyDescent="0.25">
      <c r="A336">
        <v>335</v>
      </c>
      <c r="C336" s="5">
        <v>2</v>
      </c>
      <c r="D336" s="4">
        <v>3</v>
      </c>
    </row>
    <row r="337" spans="1:5" x14ac:dyDescent="0.25">
      <c r="A337">
        <v>336</v>
      </c>
      <c r="C337" s="5">
        <v>2</v>
      </c>
      <c r="D337" s="4">
        <v>3</v>
      </c>
    </row>
    <row r="338" spans="1:5" x14ac:dyDescent="0.25">
      <c r="A338">
        <v>337</v>
      </c>
      <c r="C338" s="5">
        <v>2</v>
      </c>
      <c r="D338" s="4">
        <v>3</v>
      </c>
    </row>
    <row r="339" spans="1:5" x14ac:dyDescent="0.25">
      <c r="A339">
        <v>338</v>
      </c>
      <c r="C339" s="5">
        <v>2</v>
      </c>
      <c r="D339" s="4">
        <v>3</v>
      </c>
    </row>
    <row r="340" spans="1:5" x14ac:dyDescent="0.25">
      <c r="A340">
        <v>339</v>
      </c>
      <c r="C340" s="5">
        <v>2</v>
      </c>
      <c r="D340" s="4">
        <v>3</v>
      </c>
    </row>
    <row r="341" spans="1:5" x14ac:dyDescent="0.25">
      <c r="A341">
        <v>340</v>
      </c>
      <c r="C341" s="5">
        <v>2</v>
      </c>
      <c r="D341" s="4">
        <v>3</v>
      </c>
    </row>
    <row r="342" spans="1:5" x14ac:dyDescent="0.25">
      <c r="A342">
        <v>341</v>
      </c>
      <c r="C342" s="5">
        <v>2</v>
      </c>
      <c r="D342" s="4">
        <v>3</v>
      </c>
    </row>
    <row r="343" spans="1:5" x14ac:dyDescent="0.25">
      <c r="A343">
        <v>342</v>
      </c>
      <c r="C343" s="5">
        <v>2</v>
      </c>
      <c r="D343" s="4">
        <v>3</v>
      </c>
    </row>
    <row r="344" spans="1:5" x14ac:dyDescent="0.25">
      <c r="A344">
        <v>343</v>
      </c>
      <c r="C344" s="5">
        <v>2</v>
      </c>
      <c r="D344" s="4">
        <v>3</v>
      </c>
    </row>
    <row r="345" spans="1:5" x14ac:dyDescent="0.25">
      <c r="A345">
        <v>344</v>
      </c>
      <c r="C345" s="5">
        <v>2</v>
      </c>
      <c r="D345" s="4">
        <v>3</v>
      </c>
    </row>
    <row r="346" spans="1:5" x14ac:dyDescent="0.25">
      <c r="A346">
        <v>345</v>
      </c>
    </row>
    <row r="347" spans="1:5" x14ac:dyDescent="0.25">
      <c r="A347">
        <v>346</v>
      </c>
    </row>
    <row r="348" spans="1:5" x14ac:dyDescent="0.25">
      <c r="A348">
        <v>347</v>
      </c>
    </row>
    <row r="349" spans="1:5" x14ac:dyDescent="0.25">
      <c r="A349">
        <v>348</v>
      </c>
      <c r="E349" s="3">
        <v>4</v>
      </c>
    </row>
    <row r="350" spans="1:5" x14ac:dyDescent="0.25">
      <c r="A350">
        <v>349</v>
      </c>
      <c r="B350" s="2">
        <v>1</v>
      </c>
      <c r="E350" s="3">
        <v>4</v>
      </c>
    </row>
    <row r="351" spans="1:5" x14ac:dyDescent="0.25">
      <c r="A351">
        <v>350</v>
      </c>
      <c r="B351" s="2">
        <v>1</v>
      </c>
      <c r="E351" s="3">
        <v>4</v>
      </c>
    </row>
    <row r="352" spans="1:5" x14ac:dyDescent="0.25">
      <c r="A352">
        <v>351</v>
      </c>
      <c r="B352" s="2">
        <v>1</v>
      </c>
      <c r="E352" s="3">
        <v>4</v>
      </c>
    </row>
    <row r="353" spans="1:5" x14ac:dyDescent="0.25">
      <c r="A353">
        <v>352</v>
      </c>
      <c r="B353" s="2">
        <v>1</v>
      </c>
      <c r="E353" s="3">
        <v>4</v>
      </c>
    </row>
    <row r="354" spans="1:5" x14ac:dyDescent="0.25">
      <c r="A354">
        <v>353</v>
      </c>
      <c r="B354" s="2">
        <v>1</v>
      </c>
      <c r="E354" s="3">
        <v>4</v>
      </c>
    </row>
    <row r="355" spans="1:5" x14ac:dyDescent="0.25">
      <c r="A355">
        <v>354</v>
      </c>
      <c r="B355" s="2">
        <v>1</v>
      </c>
      <c r="E355" s="3">
        <v>4</v>
      </c>
    </row>
    <row r="356" spans="1:5" x14ac:dyDescent="0.25">
      <c r="A356">
        <v>355</v>
      </c>
      <c r="B356" s="2">
        <v>1</v>
      </c>
      <c r="E356" s="3">
        <v>4</v>
      </c>
    </row>
    <row r="357" spans="1:5" x14ac:dyDescent="0.25">
      <c r="A357">
        <v>356</v>
      </c>
      <c r="B357" s="2">
        <v>1</v>
      </c>
      <c r="E357" s="3">
        <v>4</v>
      </c>
    </row>
    <row r="358" spans="1:5" x14ac:dyDescent="0.25">
      <c r="A358">
        <v>357</v>
      </c>
      <c r="B358" s="2">
        <v>1</v>
      </c>
      <c r="E358" s="3">
        <v>4</v>
      </c>
    </row>
    <row r="359" spans="1:5" x14ac:dyDescent="0.25">
      <c r="A359">
        <v>358</v>
      </c>
      <c r="B359" s="2">
        <v>1</v>
      </c>
    </row>
    <row r="360" spans="1:5" x14ac:dyDescent="0.25">
      <c r="A360">
        <v>359</v>
      </c>
    </row>
    <row r="361" spans="1:5" x14ac:dyDescent="0.25">
      <c r="A361">
        <v>360</v>
      </c>
    </row>
    <row r="362" spans="1:5" x14ac:dyDescent="0.25">
      <c r="A362">
        <v>361</v>
      </c>
      <c r="C362" s="5">
        <v>2</v>
      </c>
    </row>
    <row r="363" spans="1:5" x14ac:dyDescent="0.25">
      <c r="A363">
        <v>362</v>
      </c>
      <c r="C363" s="5">
        <v>2</v>
      </c>
    </row>
    <row r="364" spans="1:5" x14ac:dyDescent="0.25">
      <c r="A364">
        <v>363</v>
      </c>
      <c r="C364" s="5">
        <v>2</v>
      </c>
      <c r="D364" s="4">
        <v>3</v>
      </c>
    </row>
    <row r="365" spans="1:5" x14ac:dyDescent="0.25">
      <c r="A365">
        <v>364</v>
      </c>
      <c r="C365" s="5">
        <v>2</v>
      </c>
      <c r="D365" s="4">
        <v>3</v>
      </c>
    </row>
    <row r="366" spans="1:5" x14ac:dyDescent="0.25">
      <c r="A366">
        <v>365</v>
      </c>
      <c r="C366" s="5">
        <v>2</v>
      </c>
      <c r="D366" s="4">
        <v>3</v>
      </c>
    </row>
    <row r="367" spans="1:5" x14ac:dyDescent="0.25">
      <c r="A367">
        <v>366</v>
      </c>
      <c r="C367" s="5">
        <v>2</v>
      </c>
      <c r="D367" s="4">
        <v>3</v>
      </c>
    </row>
    <row r="368" spans="1:5" x14ac:dyDescent="0.25">
      <c r="A368">
        <v>367</v>
      </c>
      <c r="C368" s="5">
        <v>2</v>
      </c>
      <c r="D368" s="4">
        <v>3</v>
      </c>
    </row>
    <row r="369" spans="1:5" x14ac:dyDescent="0.25">
      <c r="A369">
        <v>368</v>
      </c>
      <c r="C369" s="5">
        <v>2</v>
      </c>
      <c r="D369" s="4">
        <v>3</v>
      </c>
    </row>
    <row r="370" spans="1:5" x14ac:dyDescent="0.25">
      <c r="A370">
        <v>369</v>
      </c>
      <c r="C370" s="5">
        <v>2</v>
      </c>
      <c r="D370" s="4">
        <v>3</v>
      </c>
    </row>
    <row r="371" spans="1:5" x14ac:dyDescent="0.25">
      <c r="A371">
        <v>370</v>
      </c>
      <c r="C371" s="5">
        <v>2</v>
      </c>
      <c r="D371" s="4">
        <v>3</v>
      </c>
    </row>
    <row r="372" spans="1:5" x14ac:dyDescent="0.25">
      <c r="A372">
        <v>371</v>
      </c>
      <c r="D372" s="4">
        <v>3</v>
      </c>
    </row>
    <row r="373" spans="1:5" x14ac:dyDescent="0.25">
      <c r="A373">
        <v>372</v>
      </c>
      <c r="D373" s="4">
        <v>3</v>
      </c>
    </row>
    <row r="374" spans="1:5" x14ac:dyDescent="0.25">
      <c r="A374">
        <v>373</v>
      </c>
    </row>
    <row r="375" spans="1:5" x14ac:dyDescent="0.25">
      <c r="A375">
        <v>374</v>
      </c>
    </row>
    <row r="376" spans="1:5" x14ac:dyDescent="0.25">
      <c r="A376">
        <v>375</v>
      </c>
      <c r="E376" s="3">
        <v>4</v>
      </c>
    </row>
    <row r="377" spans="1:5" x14ac:dyDescent="0.25">
      <c r="A377">
        <v>376</v>
      </c>
      <c r="B377" s="2">
        <v>1</v>
      </c>
      <c r="E377" s="3">
        <v>4</v>
      </c>
    </row>
    <row r="378" spans="1:5" x14ac:dyDescent="0.25">
      <c r="A378">
        <v>377</v>
      </c>
      <c r="B378" s="2">
        <v>1</v>
      </c>
      <c r="E378" s="3">
        <v>4</v>
      </c>
    </row>
    <row r="379" spans="1:5" x14ac:dyDescent="0.25">
      <c r="A379">
        <v>378</v>
      </c>
      <c r="B379" s="2">
        <v>1</v>
      </c>
      <c r="E379" s="3">
        <v>4</v>
      </c>
    </row>
    <row r="380" spans="1:5" x14ac:dyDescent="0.25">
      <c r="A380">
        <v>379</v>
      </c>
      <c r="B380" s="2">
        <v>1</v>
      </c>
      <c r="E380" s="3">
        <v>4</v>
      </c>
    </row>
    <row r="381" spans="1:5" x14ac:dyDescent="0.25">
      <c r="A381">
        <v>380</v>
      </c>
      <c r="B381" s="2">
        <v>1</v>
      </c>
      <c r="E381" s="3">
        <v>4</v>
      </c>
    </row>
    <row r="382" spans="1:5" x14ac:dyDescent="0.25">
      <c r="A382">
        <v>381</v>
      </c>
      <c r="B382" s="2">
        <v>1</v>
      </c>
      <c r="E382" s="3">
        <v>4</v>
      </c>
    </row>
    <row r="383" spans="1:5" x14ac:dyDescent="0.25">
      <c r="A383">
        <v>382</v>
      </c>
      <c r="B383" s="2">
        <v>1</v>
      </c>
      <c r="E383" s="3">
        <v>4</v>
      </c>
    </row>
    <row r="384" spans="1:5" x14ac:dyDescent="0.25">
      <c r="A384">
        <v>383</v>
      </c>
      <c r="B384" s="2">
        <v>1</v>
      </c>
      <c r="E384" s="3">
        <v>4</v>
      </c>
    </row>
    <row r="385" spans="1:5" x14ac:dyDescent="0.25">
      <c r="A385">
        <v>384</v>
      </c>
      <c r="B385" s="2">
        <v>1</v>
      </c>
    </row>
    <row r="386" spans="1:5" x14ac:dyDescent="0.25">
      <c r="A386">
        <v>385</v>
      </c>
      <c r="B386" s="2">
        <v>1</v>
      </c>
    </row>
    <row r="387" spans="1:5" x14ac:dyDescent="0.25">
      <c r="A387">
        <v>386</v>
      </c>
      <c r="B387" s="2">
        <v>1</v>
      </c>
      <c r="C387" s="5">
        <v>2</v>
      </c>
    </row>
    <row r="388" spans="1:5" x14ac:dyDescent="0.25">
      <c r="A388">
        <v>387</v>
      </c>
      <c r="B388" s="2">
        <v>1</v>
      </c>
      <c r="C388" s="5">
        <v>2</v>
      </c>
    </row>
    <row r="389" spans="1:5" x14ac:dyDescent="0.25">
      <c r="A389">
        <v>388</v>
      </c>
      <c r="C389" s="5">
        <v>2</v>
      </c>
    </row>
    <row r="390" spans="1:5" x14ac:dyDescent="0.25">
      <c r="A390">
        <v>389</v>
      </c>
      <c r="C390" s="5">
        <v>2</v>
      </c>
    </row>
    <row r="391" spans="1:5" x14ac:dyDescent="0.25">
      <c r="A391">
        <v>390</v>
      </c>
      <c r="C391" s="5">
        <v>2</v>
      </c>
    </row>
    <row r="392" spans="1:5" x14ac:dyDescent="0.25">
      <c r="A392">
        <v>391</v>
      </c>
      <c r="C392" s="5">
        <v>2</v>
      </c>
      <c r="D392" s="4">
        <v>3</v>
      </c>
    </row>
    <row r="393" spans="1:5" x14ac:dyDescent="0.25">
      <c r="A393">
        <v>392</v>
      </c>
      <c r="C393" s="5">
        <v>2</v>
      </c>
      <c r="D393" s="4">
        <v>3</v>
      </c>
    </row>
    <row r="394" spans="1:5" x14ac:dyDescent="0.25">
      <c r="A394">
        <v>393</v>
      </c>
      <c r="C394" s="5">
        <v>2</v>
      </c>
      <c r="D394" s="4">
        <v>3</v>
      </c>
    </row>
    <row r="395" spans="1:5" x14ac:dyDescent="0.25">
      <c r="A395">
        <v>394</v>
      </c>
      <c r="C395" s="5">
        <v>2</v>
      </c>
      <c r="D395" s="4">
        <v>3</v>
      </c>
    </row>
    <row r="396" spans="1:5" x14ac:dyDescent="0.25">
      <c r="A396">
        <v>395</v>
      </c>
      <c r="C396" s="5">
        <v>2</v>
      </c>
      <c r="D396" s="4">
        <v>3</v>
      </c>
    </row>
    <row r="397" spans="1:5" x14ac:dyDescent="0.25">
      <c r="A397">
        <v>396</v>
      </c>
      <c r="C397" s="5">
        <v>2</v>
      </c>
      <c r="D397" s="4">
        <v>3</v>
      </c>
    </row>
    <row r="398" spans="1:5" x14ac:dyDescent="0.25">
      <c r="A398">
        <v>397</v>
      </c>
      <c r="D398" s="4">
        <v>3</v>
      </c>
    </row>
    <row r="399" spans="1:5" x14ac:dyDescent="0.25">
      <c r="A399">
        <v>398</v>
      </c>
      <c r="D399" s="4">
        <v>3</v>
      </c>
      <c r="E399" s="3">
        <v>4</v>
      </c>
    </row>
    <row r="400" spans="1:5" x14ac:dyDescent="0.25">
      <c r="A400">
        <v>399</v>
      </c>
      <c r="D400" s="4">
        <v>3</v>
      </c>
      <c r="E400" s="3">
        <v>4</v>
      </c>
    </row>
    <row r="401" spans="1:5" x14ac:dyDescent="0.25">
      <c r="A401">
        <v>400</v>
      </c>
      <c r="D401" s="4">
        <v>3</v>
      </c>
      <c r="E401" s="3">
        <v>4</v>
      </c>
    </row>
    <row r="402" spans="1:5" x14ac:dyDescent="0.25">
      <c r="A402">
        <v>401</v>
      </c>
      <c r="B402" s="2">
        <v>1</v>
      </c>
      <c r="E402" s="3">
        <v>4</v>
      </c>
    </row>
    <row r="403" spans="1:5" x14ac:dyDescent="0.25">
      <c r="A403">
        <v>402</v>
      </c>
      <c r="B403" s="2">
        <v>1</v>
      </c>
      <c r="E403" s="3">
        <v>4</v>
      </c>
    </row>
    <row r="404" spans="1:5" x14ac:dyDescent="0.25">
      <c r="A404">
        <v>403</v>
      </c>
      <c r="B404" s="2">
        <v>1</v>
      </c>
      <c r="E404" s="3">
        <v>4</v>
      </c>
    </row>
    <row r="405" spans="1:5" x14ac:dyDescent="0.25">
      <c r="A405">
        <v>404</v>
      </c>
      <c r="B405" s="2">
        <v>1</v>
      </c>
      <c r="E405" s="3">
        <v>4</v>
      </c>
    </row>
    <row r="406" spans="1:5" x14ac:dyDescent="0.25">
      <c r="A406">
        <v>405</v>
      </c>
      <c r="B406" s="2">
        <v>1</v>
      </c>
      <c r="E406" s="3">
        <v>4</v>
      </c>
    </row>
    <row r="407" spans="1:5" x14ac:dyDescent="0.25">
      <c r="A407">
        <v>406</v>
      </c>
      <c r="B407" s="2">
        <v>1</v>
      </c>
      <c r="E407" s="3">
        <v>4</v>
      </c>
    </row>
    <row r="408" spans="1:5" x14ac:dyDescent="0.25">
      <c r="A408">
        <v>407</v>
      </c>
      <c r="B408" s="2">
        <v>1</v>
      </c>
      <c r="E408" s="3">
        <v>4</v>
      </c>
    </row>
    <row r="409" spans="1:5" x14ac:dyDescent="0.25">
      <c r="A409">
        <v>408</v>
      </c>
      <c r="B409" s="2">
        <v>1</v>
      </c>
      <c r="E409" s="3">
        <v>4</v>
      </c>
    </row>
    <row r="410" spans="1:5" x14ac:dyDescent="0.25">
      <c r="A410">
        <v>409</v>
      </c>
      <c r="B410" s="2">
        <v>1</v>
      </c>
    </row>
    <row r="411" spans="1:5" x14ac:dyDescent="0.25">
      <c r="A411">
        <v>410</v>
      </c>
      <c r="B411" s="2">
        <v>1</v>
      </c>
    </row>
    <row r="412" spans="1:5" x14ac:dyDescent="0.25">
      <c r="A412">
        <v>411</v>
      </c>
      <c r="B412" s="2">
        <v>1</v>
      </c>
    </row>
    <row r="413" spans="1:5" x14ac:dyDescent="0.25">
      <c r="A413">
        <v>412</v>
      </c>
      <c r="C413" s="5">
        <v>2</v>
      </c>
    </row>
    <row r="414" spans="1:5" x14ac:dyDescent="0.25">
      <c r="A414">
        <v>413</v>
      </c>
      <c r="C414" s="5">
        <v>2</v>
      </c>
    </row>
    <row r="415" spans="1:5" x14ac:dyDescent="0.25">
      <c r="A415">
        <v>414</v>
      </c>
      <c r="C415" s="5">
        <v>2</v>
      </c>
    </row>
    <row r="416" spans="1:5" x14ac:dyDescent="0.25">
      <c r="A416">
        <v>415</v>
      </c>
      <c r="C416" s="5">
        <v>2</v>
      </c>
    </row>
    <row r="417" spans="1:5" x14ac:dyDescent="0.25">
      <c r="A417">
        <v>416</v>
      </c>
      <c r="C417" s="5">
        <v>2</v>
      </c>
      <c r="D417" s="4">
        <v>3</v>
      </c>
    </row>
    <row r="418" spans="1:5" x14ac:dyDescent="0.25">
      <c r="A418">
        <v>417</v>
      </c>
      <c r="C418" s="5">
        <v>2</v>
      </c>
      <c r="D418" s="4">
        <v>3</v>
      </c>
    </row>
    <row r="419" spans="1:5" x14ac:dyDescent="0.25">
      <c r="A419">
        <v>418</v>
      </c>
      <c r="C419" s="5">
        <v>2</v>
      </c>
      <c r="D419" s="4">
        <v>3</v>
      </c>
    </row>
    <row r="420" spans="1:5" x14ac:dyDescent="0.25">
      <c r="A420">
        <v>419</v>
      </c>
      <c r="C420" s="5">
        <v>2</v>
      </c>
      <c r="D420" s="4">
        <v>3</v>
      </c>
    </row>
    <row r="421" spans="1:5" x14ac:dyDescent="0.25">
      <c r="A421">
        <v>420</v>
      </c>
      <c r="C421" s="5">
        <v>2</v>
      </c>
      <c r="D421" s="4">
        <v>3</v>
      </c>
    </row>
    <row r="422" spans="1:5" x14ac:dyDescent="0.25">
      <c r="A422">
        <v>421</v>
      </c>
      <c r="C422" s="5">
        <v>2</v>
      </c>
      <c r="D422" s="4">
        <v>3</v>
      </c>
    </row>
    <row r="423" spans="1:5" x14ac:dyDescent="0.25">
      <c r="A423">
        <v>422</v>
      </c>
      <c r="D423" s="4">
        <v>3</v>
      </c>
    </row>
    <row r="424" spans="1:5" x14ac:dyDescent="0.25">
      <c r="A424">
        <v>423</v>
      </c>
      <c r="D424" s="4">
        <v>3</v>
      </c>
    </row>
    <row r="425" spans="1:5" x14ac:dyDescent="0.25">
      <c r="A425">
        <v>424</v>
      </c>
      <c r="D425" s="4">
        <v>3</v>
      </c>
    </row>
    <row r="426" spans="1:5" x14ac:dyDescent="0.25">
      <c r="A426">
        <v>425</v>
      </c>
      <c r="D426" s="4">
        <v>3</v>
      </c>
      <c r="E426" s="3">
        <v>4</v>
      </c>
    </row>
    <row r="427" spans="1:5" x14ac:dyDescent="0.25">
      <c r="A427">
        <v>426</v>
      </c>
      <c r="E427" s="3">
        <v>4</v>
      </c>
    </row>
    <row r="428" spans="1:5" x14ac:dyDescent="0.25">
      <c r="A428">
        <v>427</v>
      </c>
      <c r="B428" s="2">
        <v>1</v>
      </c>
      <c r="E428" s="3">
        <v>4</v>
      </c>
    </row>
    <row r="429" spans="1:5" x14ac:dyDescent="0.25">
      <c r="A429">
        <v>428</v>
      </c>
      <c r="B429" s="2">
        <v>1</v>
      </c>
      <c r="E429" s="3">
        <v>4</v>
      </c>
    </row>
    <row r="430" spans="1:5" x14ac:dyDescent="0.25">
      <c r="A430">
        <v>429</v>
      </c>
      <c r="B430" s="2">
        <v>1</v>
      </c>
      <c r="E430" s="3">
        <v>4</v>
      </c>
    </row>
    <row r="431" spans="1:5" x14ac:dyDescent="0.25">
      <c r="A431">
        <v>430</v>
      </c>
      <c r="B431" s="2">
        <v>1</v>
      </c>
      <c r="E431" s="3">
        <v>4</v>
      </c>
    </row>
    <row r="432" spans="1:5" x14ac:dyDescent="0.25">
      <c r="A432">
        <v>431</v>
      </c>
      <c r="B432" s="2">
        <v>1</v>
      </c>
      <c r="E432" s="3">
        <v>4</v>
      </c>
    </row>
    <row r="433" spans="1:5" x14ac:dyDescent="0.25">
      <c r="A433">
        <v>432</v>
      </c>
      <c r="B433" s="2">
        <v>1</v>
      </c>
      <c r="E433" s="3">
        <v>4</v>
      </c>
    </row>
    <row r="434" spans="1:5" x14ac:dyDescent="0.25">
      <c r="A434">
        <v>433</v>
      </c>
      <c r="B434" s="2">
        <v>1</v>
      </c>
    </row>
    <row r="435" spans="1:5" x14ac:dyDescent="0.25">
      <c r="A435">
        <v>434</v>
      </c>
      <c r="B435" s="2">
        <v>1</v>
      </c>
    </row>
    <row r="436" spans="1:5" x14ac:dyDescent="0.25">
      <c r="A436">
        <v>435</v>
      </c>
      <c r="B436" s="2">
        <v>1</v>
      </c>
    </row>
    <row r="437" spans="1:5" x14ac:dyDescent="0.25">
      <c r="A437">
        <v>436</v>
      </c>
      <c r="B437" s="2">
        <v>1</v>
      </c>
    </row>
    <row r="438" spans="1:5" x14ac:dyDescent="0.25">
      <c r="A438">
        <v>437</v>
      </c>
      <c r="B438" s="2">
        <v>1</v>
      </c>
      <c r="C438" s="5">
        <v>2</v>
      </c>
    </row>
    <row r="439" spans="1:5" x14ac:dyDescent="0.25">
      <c r="A439">
        <v>438</v>
      </c>
      <c r="B439" s="2">
        <v>1</v>
      </c>
      <c r="C439" s="5">
        <v>2</v>
      </c>
    </row>
    <row r="440" spans="1:5" x14ac:dyDescent="0.25">
      <c r="A440">
        <v>439</v>
      </c>
      <c r="C440" s="5">
        <v>2</v>
      </c>
    </row>
    <row r="441" spans="1:5" x14ac:dyDescent="0.25">
      <c r="A441">
        <v>440</v>
      </c>
      <c r="C441" s="5">
        <v>2</v>
      </c>
    </row>
    <row r="442" spans="1:5" x14ac:dyDescent="0.25">
      <c r="A442">
        <v>441</v>
      </c>
      <c r="C442" s="5">
        <v>2</v>
      </c>
    </row>
    <row r="443" spans="1:5" x14ac:dyDescent="0.25">
      <c r="A443">
        <v>442</v>
      </c>
      <c r="C443" s="5">
        <v>2</v>
      </c>
    </row>
    <row r="444" spans="1:5" x14ac:dyDescent="0.25">
      <c r="A444">
        <v>443</v>
      </c>
      <c r="C444" s="5">
        <v>2</v>
      </c>
      <c r="D444" s="4">
        <v>3</v>
      </c>
    </row>
    <row r="445" spans="1:5" x14ac:dyDescent="0.25">
      <c r="A445">
        <v>444</v>
      </c>
      <c r="C445" s="5">
        <v>2</v>
      </c>
      <c r="D445" s="4">
        <v>3</v>
      </c>
    </row>
    <row r="446" spans="1:5" x14ac:dyDescent="0.25">
      <c r="A446">
        <v>445</v>
      </c>
      <c r="C446" s="5">
        <v>2</v>
      </c>
      <c r="D446" s="4">
        <v>3</v>
      </c>
    </row>
    <row r="447" spans="1:5" x14ac:dyDescent="0.25">
      <c r="A447">
        <v>446</v>
      </c>
      <c r="D447" s="4">
        <v>3</v>
      </c>
      <c r="E447" s="3">
        <v>4</v>
      </c>
    </row>
    <row r="448" spans="1:5" x14ac:dyDescent="0.25">
      <c r="A448">
        <v>447</v>
      </c>
      <c r="D448" s="4">
        <v>3</v>
      </c>
      <c r="E448" s="3">
        <v>4</v>
      </c>
    </row>
    <row r="449" spans="1:5" x14ac:dyDescent="0.25">
      <c r="A449">
        <v>448</v>
      </c>
      <c r="D449" s="4">
        <v>3</v>
      </c>
      <c r="E449" s="3">
        <v>4</v>
      </c>
    </row>
    <row r="450" spans="1:5" x14ac:dyDescent="0.25">
      <c r="A450">
        <v>449</v>
      </c>
      <c r="D450" s="4">
        <v>3</v>
      </c>
      <c r="E450" s="3">
        <v>4</v>
      </c>
    </row>
    <row r="451" spans="1:5" x14ac:dyDescent="0.25">
      <c r="A451">
        <v>450</v>
      </c>
      <c r="D451" s="4">
        <v>3</v>
      </c>
      <c r="E451" s="3">
        <v>4</v>
      </c>
    </row>
    <row r="452" spans="1:5" x14ac:dyDescent="0.25">
      <c r="A452">
        <v>451</v>
      </c>
      <c r="D452" s="4">
        <v>3</v>
      </c>
      <c r="E452" s="3">
        <v>4</v>
      </c>
    </row>
    <row r="453" spans="1:5" x14ac:dyDescent="0.25">
      <c r="A453">
        <v>452</v>
      </c>
      <c r="D453" s="4">
        <v>3</v>
      </c>
      <c r="E453" s="3">
        <v>4</v>
      </c>
    </row>
    <row r="454" spans="1:5" x14ac:dyDescent="0.25">
      <c r="A454">
        <v>453</v>
      </c>
      <c r="B454" s="2">
        <v>1</v>
      </c>
      <c r="E454" s="3">
        <v>4</v>
      </c>
    </row>
    <row r="455" spans="1:5" x14ac:dyDescent="0.25">
      <c r="A455">
        <v>454</v>
      </c>
      <c r="B455" s="2">
        <v>1</v>
      </c>
      <c r="E455" s="3">
        <v>4</v>
      </c>
    </row>
    <row r="456" spans="1:5" x14ac:dyDescent="0.25">
      <c r="A456">
        <v>455</v>
      </c>
      <c r="B456" s="2">
        <v>1</v>
      </c>
      <c r="E456" s="3">
        <v>4</v>
      </c>
    </row>
    <row r="457" spans="1:5" x14ac:dyDescent="0.25">
      <c r="A457">
        <v>456</v>
      </c>
      <c r="B457" s="2">
        <v>1</v>
      </c>
      <c r="E457" s="3">
        <v>4</v>
      </c>
    </row>
    <row r="458" spans="1:5" x14ac:dyDescent="0.25">
      <c r="A458">
        <v>457</v>
      </c>
      <c r="B458" s="2">
        <v>1</v>
      </c>
    </row>
    <row r="459" spans="1:5" x14ac:dyDescent="0.25">
      <c r="A459">
        <v>458</v>
      </c>
      <c r="B459" s="2">
        <v>1</v>
      </c>
    </row>
    <row r="460" spans="1:5" x14ac:dyDescent="0.25">
      <c r="A460">
        <v>459</v>
      </c>
      <c r="B460" s="2">
        <v>1</v>
      </c>
    </row>
    <row r="461" spans="1:5" x14ac:dyDescent="0.25">
      <c r="A461">
        <v>460</v>
      </c>
      <c r="B461" s="2">
        <v>1</v>
      </c>
      <c r="C461" s="5">
        <v>2</v>
      </c>
    </row>
    <row r="462" spans="1:5" x14ac:dyDescent="0.25">
      <c r="A462">
        <v>461</v>
      </c>
      <c r="B462" s="2">
        <v>1</v>
      </c>
      <c r="C462" s="5">
        <v>2</v>
      </c>
    </row>
    <row r="463" spans="1:5" x14ac:dyDescent="0.25">
      <c r="A463">
        <v>462</v>
      </c>
      <c r="B463" s="2">
        <v>1</v>
      </c>
      <c r="C463" s="5">
        <v>2</v>
      </c>
    </row>
    <row r="464" spans="1:5" x14ac:dyDescent="0.25">
      <c r="A464">
        <v>463</v>
      </c>
      <c r="C464" s="5">
        <v>2</v>
      </c>
    </row>
    <row r="465" spans="1:5" x14ac:dyDescent="0.25">
      <c r="A465">
        <v>464</v>
      </c>
      <c r="C465" s="5">
        <v>2</v>
      </c>
    </row>
    <row r="466" spans="1:5" x14ac:dyDescent="0.25">
      <c r="A466">
        <v>465</v>
      </c>
      <c r="C466" s="5">
        <v>2</v>
      </c>
    </row>
    <row r="467" spans="1:5" x14ac:dyDescent="0.25">
      <c r="A467">
        <v>466</v>
      </c>
      <c r="C467" s="5">
        <v>2</v>
      </c>
    </row>
    <row r="468" spans="1:5" x14ac:dyDescent="0.25">
      <c r="A468">
        <v>467</v>
      </c>
      <c r="C468" s="5">
        <v>2</v>
      </c>
    </row>
    <row r="469" spans="1:5" x14ac:dyDescent="0.25">
      <c r="A469">
        <v>468</v>
      </c>
      <c r="C469" s="5">
        <v>2</v>
      </c>
      <c r="D469" s="4">
        <v>3</v>
      </c>
    </row>
    <row r="470" spans="1:5" x14ac:dyDescent="0.25">
      <c r="A470">
        <v>469</v>
      </c>
      <c r="C470" s="5">
        <v>2</v>
      </c>
      <c r="D470" s="4">
        <v>3</v>
      </c>
    </row>
    <row r="471" spans="1:5" x14ac:dyDescent="0.25">
      <c r="A471">
        <v>470</v>
      </c>
      <c r="D471" s="4">
        <v>3</v>
      </c>
    </row>
    <row r="472" spans="1:5" x14ac:dyDescent="0.25">
      <c r="A472">
        <v>471</v>
      </c>
      <c r="D472" s="4">
        <v>3</v>
      </c>
      <c r="E472" s="3">
        <v>4</v>
      </c>
    </row>
    <row r="473" spans="1:5" x14ac:dyDescent="0.25">
      <c r="A473">
        <v>472</v>
      </c>
      <c r="D473" s="4">
        <v>3</v>
      </c>
      <c r="E473" s="3">
        <v>4</v>
      </c>
    </row>
    <row r="474" spans="1:5" x14ac:dyDescent="0.25">
      <c r="A474">
        <v>473</v>
      </c>
      <c r="D474" s="4">
        <v>3</v>
      </c>
      <c r="E474" s="3">
        <v>4</v>
      </c>
    </row>
    <row r="475" spans="1:5" x14ac:dyDescent="0.25">
      <c r="A475">
        <v>474</v>
      </c>
      <c r="D475" s="4">
        <v>3</v>
      </c>
      <c r="E475" s="3">
        <v>4</v>
      </c>
    </row>
    <row r="476" spans="1:5" x14ac:dyDescent="0.25">
      <c r="A476">
        <v>475</v>
      </c>
      <c r="D476" s="4">
        <v>3</v>
      </c>
      <c r="E476" s="3">
        <v>4</v>
      </c>
    </row>
    <row r="477" spans="1:5" x14ac:dyDescent="0.25">
      <c r="A477">
        <v>476</v>
      </c>
      <c r="D477" s="4">
        <v>3</v>
      </c>
      <c r="E477" s="3">
        <v>4</v>
      </c>
    </row>
    <row r="478" spans="1:5" x14ac:dyDescent="0.25">
      <c r="A478">
        <v>477</v>
      </c>
      <c r="B478" s="2">
        <v>1</v>
      </c>
      <c r="D478" s="4">
        <v>3</v>
      </c>
      <c r="E478" s="3">
        <v>4</v>
      </c>
    </row>
    <row r="479" spans="1:5" x14ac:dyDescent="0.25">
      <c r="A479">
        <v>478</v>
      </c>
      <c r="B479" s="2">
        <v>1</v>
      </c>
      <c r="E479" s="3">
        <v>4</v>
      </c>
    </row>
    <row r="480" spans="1:5" x14ac:dyDescent="0.25">
      <c r="A480">
        <v>479</v>
      </c>
      <c r="B480" s="2">
        <v>1</v>
      </c>
      <c r="E480" s="3">
        <v>4</v>
      </c>
    </row>
    <row r="481" spans="1:5" x14ac:dyDescent="0.25">
      <c r="A481">
        <v>480</v>
      </c>
      <c r="B481" s="2">
        <v>1</v>
      </c>
      <c r="E481" s="3">
        <v>4</v>
      </c>
    </row>
    <row r="482" spans="1:5" x14ac:dyDescent="0.25">
      <c r="A482">
        <v>481</v>
      </c>
      <c r="B482" s="2">
        <v>1</v>
      </c>
    </row>
    <row r="483" spans="1:5" x14ac:dyDescent="0.25">
      <c r="A483">
        <v>482</v>
      </c>
      <c r="B483" s="2">
        <v>1</v>
      </c>
    </row>
    <row r="484" spans="1:5" x14ac:dyDescent="0.25">
      <c r="A484">
        <v>483</v>
      </c>
      <c r="B484" s="2">
        <v>1</v>
      </c>
    </row>
    <row r="485" spans="1:5" x14ac:dyDescent="0.25">
      <c r="A485">
        <v>484</v>
      </c>
      <c r="B485" s="2">
        <v>1</v>
      </c>
      <c r="C485" s="5">
        <v>2</v>
      </c>
    </row>
    <row r="486" spans="1:5" x14ac:dyDescent="0.25">
      <c r="A486">
        <v>485</v>
      </c>
      <c r="B486" s="2">
        <v>1</v>
      </c>
      <c r="C486" s="5">
        <v>2</v>
      </c>
    </row>
    <row r="487" spans="1:5" x14ac:dyDescent="0.25">
      <c r="A487">
        <v>486</v>
      </c>
      <c r="B487" s="2">
        <v>1</v>
      </c>
      <c r="C487" s="5">
        <v>2</v>
      </c>
    </row>
    <row r="488" spans="1:5" x14ac:dyDescent="0.25">
      <c r="A488">
        <v>487</v>
      </c>
      <c r="B488" s="2">
        <v>1</v>
      </c>
      <c r="C488" s="5">
        <v>2</v>
      </c>
    </row>
    <row r="489" spans="1:5" x14ac:dyDescent="0.25">
      <c r="A489">
        <v>488</v>
      </c>
      <c r="C489" s="5">
        <v>2</v>
      </c>
    </row>
    <row r="490" spans="1:5" x14ac:dyDescent="0.25">
      <c r="A490">
        <v>489</v>
      </c>
      <c r="C490" s="5">
        <v>2</v>
      </c>
    </row>
    <row r="491" spans="1:5" x14ac:dyDescent="0.25">
      <c r="A491">
        <v>490</v>
      </c>
      <c r="C491" s="5">
        <v>2</v>
      </c>
    </row>
    <row r="492" spans="1:5" x14ac:dyDescent="0.25">
      <c r="A492">
        <v>491</v>
      </c>
      <c r="C492" s="5">
        <v>2</v>
      </c>
      <c r="D492" s="4">
        <v>3</v>
      </c>
    </row>
    <row r="493" spans="1:5" x14ac:dyDescent="0.25">
      <c r="A493">
        <v>492</v>
      </c>
      <c r="C493" s="5">
        <v>2</v>
      </c>
      <c r="D493" s="4">
        <v>3</v>
      </c>
    </row>
    <row r="494" spans="1:5" x14ac:dyDescent="0.25">
      <c r="A494">
        <v>493</v>
      </c>
      <c r="C494" s="5">
        <v>2</v>
      </c>
      <c r="D494" s="4">
        <v>3</v>
      </c>
    </row>
    <row r="495" spans="1:5" x14ac:dyDescent="0.25">
      <c r="A495">
        <v>494</v>
      </c>
      <c r="D495" s="4">
        <v>3</v>
      </c>
    </row>
    <row r="496" spans="1:5" x14ac:dyDescent="0.25">
      <c r="A496">
        <v>495</v>
      </c>
      <c r="D496" s="4">
        <v>3</v>
      </c>
      <c r="E496" s="3">
        <v>4</v>
      </c>
    </row>
    <row r="497" spans="1:5" x14ac:dyDescent="0.25">
      <c r="A497">
        <v>496</v>
      </c>
      <c r="D497" s="4">
        <v>3</v>
      </c>
      <c r="E497" s="3">
        <v>4</v>
      </c>
    </row>
    <row r="498" spans="1:5" x14ac:dyDescent="0.25">
      <c r="A498">
        <v>497</v>
      </c>
      <c r="D498" s="4">
        <v>3</v>
      </c>
      <c r="E498" s="3">
        <v>4</v>
      </c>
    </row>
    <row r="499" spans="1:5" x14ac:dyDescent="0.25">
      <c r="A499">
        <v>498</v>
      </c>
      <c r="D499" s="4">
        <v>3</v>
      </c>
      <c r="E499" s="3">
        <v>4</v>
      </c>
    </row>
    <row r="500" spans="1:5" x14ac:dyDescent="0.25">
      <c r="A500">
        <v>499</v>
      </c>
      <c r="D500" s="4">
        <v>3</v>
      </c>
      <c r="E500" s="3">
        <v>4</v>
      </c>
    </row>
    <row r="501" spans="1:5" x14ac:dyDescent="0.25">
      <c r="A501">
        <v>500</v>
      </c>
      <c r="D501" s="4">
        <v>3</v>
      </c>
      <c r="E501" s="3">
        <v>4</v>
      </c>
    </row>
    <row r="502" spans="1:5" x14ac:dyDescent="0.25">
      <c r="A502">
        <v>501</v>
      </c>
      <c r="B502" s="2">
        <v>1</v>
      </c>
      <c r="D502" s="4">
        <v>3</v>
      </c>
      <c r="E502" s="3">
        <v>4</v>
      </c>
    </row>
    <row r="503" spans="1:5" x14ac:dyDescent="0.25">
      <c r="A503">
        <v>502</v>
      </c>
      <c r="B503" s="2">
        <v>1</v>
      </c>
      <c r="E503" s="3">
        <v>4</v>
      </c>
    </row>
    <row r="504" spans="1:5" x14ac:dyDescent="0.25">
      <c r="A504">
        <v>503</v>
      </c>
      <c r="B504" s="2">
        <v>1</v>
      </c>
      <c r="E504" s="3">
        <v>4</v>
      </c>
    </row>
    <row r="505" spans="1:5" x14ac:dyDescent="0.25">
      <c r="A505">
        <v>504</v>
      </c>
      <c r="B505" s="2">
        <v>1</v>
      </c>
      <c r="E505" s="3">
        <v>4</v>
      </c>
    </row>
    <row r="506" spans="1:5" x14ac:dyDescent="0.25">
      <c r="A506">
        <v>505</v>
      </c>
      <c r="B506" s="2">
        <v>1</v>
      </c>
      <c r="E506" s="3">
        <v>4</v>
      </c>
    </row>
    <row r="507" spans="1:5" x14ac:dyDescent="0.25">
      <c r="A507">
        <v>506</v>
      </c>
      <c r="B507" s="2">
        <v>1</v>
      </c>
    </row>
    <row r="508" spans="1:5" x14ac:dyDescent="0.25">
      <c r="A508">
        <v>507</v>
      </c>
      <c r="B508" s="2">
        <v>1</v>
      </c>
    </row>
    <row r="509" spans="1:5" x14ac:dyDescent="0.25">
      <c r="A509">
        <v>508</v>
      </c>
      <c r="B509" s="2">
        <v>1</v>
      </c>
      <c r="C509" s="5">
        <v>2</v>
      </c>
    </row>
    <row r="510" spans="1:5" x14ac:dyDescent="0.25">
      <c r="A510">
        <v>509</v>
      </c>
      <c r="B510" s="2">
        <v>1</v>
      </c>
      <c r="C510" s="5">
        <v>2</v>
      </c>
    </row>
    <row r="511" spans="1:5" x14ac:dyDescent="0.25">
      <c r="A511">
        <v>510</v>
      </c>
      <c r="B511" s="2">
        <v>1</v>
      </c>
      <c r="C511" s="5">
        <v>2</v>
      </c>
    </row>
    <row r="512" spans="1:5" x14ac:dyDescent="0.25">
      <c r="A512">
        <v>511</v>
      </c>
      <c r="B512" s="2">
        <v>1</v>
      </c>
      <c r="C512" s="5">
        <v>2</v>
      </c>
    </row>
    <row r="513" spans="1:6" x14ac:dyDescent="0.25">
      <c r="A513">
        <v>512</v>
      </c>
      <c r="B513" s="2">
        <v>1</v>
      </c>
      <c r="C513" s="5">
        <v>2</v>
      </c>
    </row>
    <row r="514" spans="1:6" x14ac:dyDescent="0.25">
      <c r="A514">
        <v>513</v>
      </c>
      <c r="C514" s="5">
        <v>2</v>
      </c>
    </row>
    <row r="515" spans="1:6" x14ac:dyDescent="0.25">
      <c r="A515">
        <v>514</v>
      </c>
      <c r="C515" s="5">
        <v>2</v>
      </c>
    </row>
    <row r="516" spans="1:6" x14ac:dyDescent="0.25">
      <c r="A516">
        <v>515</v>
      </c>
      <c r="C516" s="5">
        <v>2</v>
      </c>
    </row>
    <row r="517" spans="1:6" x14ac:dyDescent="0.25">
      <c r="A517">
        <v>516</v>
      </c>
      <c r="C517" s="5">
        <v>2</v>
      </c>
    </row>
    <row r="518" spans="1:6" x14ac:dyDescent="0.25">
      <c r="A518">
        <v>517</v>
      </c>
      <c r="C518" s="5">
        <v>2</v>
      </c>
      <c r="D518" s="4">
        <v>3</v>
      </c>
    </row>
    <row r="519" spans="1:6" x14ac:dyDescent="0.25">
      <c r="A519">
        <v>518</v>
      </c>
      <c r="C519" s="5">
        <v>2</v>
      </c>
      <c r="D519" s="4">
        <v>3</v>
      </c>
    </row>
    <row r="520" spans="1:6" x14ac:dyDescent="0.25">
      <c r="A520">
        <v>519</v>
      </c>
      <c r="D520" s="4">
        <v>3</v>
      </c>
    </row>
    <row r="521" spans="1:6" x14ac:dyDescent="0.25">
      <c r="A521">
        <v>520</v>
      </c>
      <c r="D521" s="4">
        <v>3</v>
      </c>
      <c r="F521" t="s">
        <v>22</v>
      </c>
    </row>
    <row r="522" spans="1:6" x14ac:dyDescent="0.25">
      <c r="A522">
        <v>521</v>
      </c>
    </row>
    <row r="523" spans="1:6" x14ac:dyDescent="0.25">
      <c r="A523">
        <v>522</v>
      </c>
      <c r="F523" t="s">
        <v>22</v>
      </c>
    </row>
    <row r="524" spans="1:6" x14ac:dyDescent="0.25">
      <c r="A524">
        <v>523</v>
      </c>
      <c r="D524" s="4">
        <v>3</v>
      </c>
    </row>
    <row r="525" spans="1:6" x14ac:dyDescent="0.25">
      <c r="A525">
        <v>524</v>
      </c>
      <c r="C525" s="5">
        <v>2</v>
      </c>
      <c r="D525" s="4">
        <v>3</v>
      </c>
    </row>
    <row r="526" spans="1:6" x14ac:dyDescent="0.25">
      <c r="A526">
        <v>525</v>
      </c>
      <c r="C526" s="5">
        <v>2</v>
      </c>
      <c r="D526" s="4">
        <v>3</v>
      </c>
    </row>
    <row r="527" spans="1:6" x14ac:dyDescent="0.25">
      <c r="A527">
        <v>526</v>
      </c>
      <c r="C527" s="5">
        <v>2</v>
      </c>
      <c r="D527" s="4">
        <v>3</v>
      </c>
    </row>
    <row r="528" spans="1:6" x14ac:dyDescent="0.25">
      <c r="A528">
        <v>527</v>
      </c>
      <c r="C528" s="5">
        <v>2</v>
      </c>
      <c r="D528" s="4">
        <v>3</v>
      </c>
    </row>
    <row r="529" spans="1:5" x14ac:dyDescent="0.25">
      <c r="A529">
        <v>528</v>
      </c>
      <c r="C529" s="5">
        <v>2</v>
      </c>
      <c r="D529" s="4">
        <v>3</v>
      </c>
    </row>
    <row r="530" spans="1:5" x14ac:dyDescent="0.25">
      <c r="A530">
        <v>529</v>
      </c>
      <c r="C530" s="5">
        <v>2</v>
      </c>
      <c r="D530" s="4">
        <v>3</v>
      </c>
    </row>
    <row r="531" spans="1:5" x14ac:dyDescent="0.25">
      <c r="A531">
        <v>530</v>
      </c>
      <c r="C531" s="5">
        <v>2</v>
      </c>
      <c r="D531" s="4">
        <v>3</v>
      </c>
    </row>
    <row r="532" spans="1:5" x14ac:dyDescent="0.25">
      <c r="A532">
        <v>531</v>
      </c>
      <c r="C532" s="5">
        <v>2</v>
      </c>
      <c r="D532" s="4">
        <v>3</v>
      </c>
    </row>
    <row r="533" spans="1:5" x14ac:dyDescent="0.25">
      <c r="A533">
        <v>532</v>
      </c>
      <c r="C533" s="5">
        <v>2</v>
      </c>
      <c r="D533" s="4">
        <v>3</v>
      </c>
    </row>
    <row r="534" spans="1:5" x14ac:dyDescent="0.25">
      <c r="A534">
        <v>533</v>
      </c>
      <c r="C534" s="5">
        <v>2</v>
      </c>
      <c r="D534" s="4">
        <v>3</v>
      </c>
    </row>
    <row r="535" spans="1:5" x14ac:dyDescent="0.25">
      <c r="A535">
        <v>534</v>
      </c>
      <c r="C535" s="5">
        <v>2</v>
      </c>
      <c r="D535" s="4">
        <v>3</v>
      </c>
    </row>
    <row r="536" spans="1:5" x14ac:dyDescent="0.25">
      <c r="A536">
        <v>535</v>
      </c>
      <c r="C536" s="5">
        <v>2</v>
      </c>
      <c r="D536" s="4">
        <v>3</v>
      </c>
    </row>
    <row r="537" spans="1:5" x14ac:dyDescent="0.25">
      <c r="A537">
        <v>536</v>
      </c>
      <c r="C537" s="5">
        <v>2</v>
      </c>
    </row>
    <row r="538" spans="1:5" x14ac:dyDescent="0.25">
      <c r="A538">
        <v>537</v>
      </c>
      <c r="C538" s="5">
        <v>2</v>
      </c>
    </row>
    <row r="539" spans="1:5" x14ac:dyDescent="0.25">
      <c r="A539">
        <v>538</v>
      </c>
    </row>
    <row r="540" spans="1:5" x14ac:dyDescent="0.25">
      <c r="A540">
        <v>539</v>
      </c>
      <c r="B540" s="2">
        <v>1</v>
      </c>
    </row>
    <row r="541" spans="1:5" x14ac:dyDescent="0.25">
      <c r="A541">
        <v>540</v>
      </c>
      <c r="B541" s="2">
        <v>1</v>
      </c>
    </row>
    <row r="542" spans="1:5" x14ac:dyDescent="0.25">
      <c r="A542">
        <v>541</v>
      </c>
      <c r="B542" s="2">
        <v>1</v>
      </c>
      <c r="E542" s="3">
        <v>4</v>
      </c>
    </row>
    <row r="543" spans="1:5" x14ac:dyDescent="0.25">
      <c r="A543">
        <v>542</v>
      </c>
      <c r="B543" s="2">
        <v>1</v>
      </c>
      <c r="E543" s="3">
        <v>4</v>
      </c>
    </row>
    <row r="544" spans="1:5" x14ac:dyDescent="0.25">
      <c r="A544">
        <v>543</v>
      </c>
      <c r="B544" s="2">
        <v>1</v>
      </c>
      <c r="E544" s="3">
        <v>4</v>
      </c>
    </row>
    <row r="545" spans="1:5" x14ac:dyDescent="0.25">
      <c r="A545">
        <v>544</v>
      </c>
      <c r="B545" s="2">
        <v>1</v>
      </c>
      <c r="E545" s="3">
        <v>4</v>
      </c>
    </row>
    <row r="546" spans="1:5" x14ac:dyDescent="0.25">
      <c r="A546">
        <v>545</v>
      </c>
      <c r="B546" s="2">
        <v>1</v>
      </c>
      <c r="E546" s="3">
        <v>4</v>
      </c>
    </row>
    <row r="547" spans="1:5" x14ac:dyDescent="0.25">
      <c r="A547">
        <v>546</v>
      </c>
      <c r="B547" s="2">
        <v>1</v>
      </c>
      <c r="E547" s="3">
        <v>4</v>
      </c>
    </row>
    <row r="548" spans="1:5" x14ac:dyDescent="0.25">
      <c r="A548">
        <v>547</v>
      </c>
      <c r="B548" s="2">
        <v>1</v>
      </c>
      <c r="E548" s="3">
        <v>4</v>
      </c>
    </row>
    <row r="549" spans="1:5" x14ac:dyDescent="0.25">
      <c r="A549">
        <v>548</v>
      </c>
      <c r="B549" s="2">
        <v>1</v>
      </c>
      <c r="E549" s="3">
        <v>4</v>
      </c>
    </row>
    <row r="550" spans="1:5" x14ac:dyDescent="0.25">
      <c r="A550">
        <v>549</v>
      </c>
      <c r="B550" s="2">
        <v>1</v>
      </c>
      <c r="E550" s="3">
        <v>4</v>
      </c>
    </row>
    <row r="551" spans="1:5" x14ac:dyDescent="0.25">
      <c r="A551">
        <v>550</v>
      </c>
      <c r="E551" s="3">
        <v>4</v>
      </c>
    </row>
    <row r="552" spans="1:5" x14ac:dyDescent="0.25">
      <c r="A552">
        <v>551</v>
      </c>
      <c r="E552" s="3">
        <v>4</v>
      </c>
    </row>
    <row r="553" spans="1:5" x14ac:dyDescent="0.25">
      <c r="A553">
        <v>552</v>
      </c>
      <c r="E553" s="3">
        <v>4</v>
      </c>
    </row>
    <row r="554" spans="1:5" x14ac:dyDescent="0.25">
      <c r="A554">
        <v>553</v>
      </c>
      <c r="C554" s="5">
        <v>2</v>
      </c>
      <c r="D554" s="4">
        <v>3</v>
      </c>
    </row>
    <row r="555" spans="1:5" x14ac:dyDescent="0.25">
      <c r="A555">
        <v>554</v>
      </c>
      <c r="C555" s="5">
        <v>2</v>
      </c>
      <c r="D555" s="4">
        <v>3</v>
      </c>
    </row>
    <row r="556" spans="1:5" x14ac:dyDescent="0.25">
      <c r="A556">
        <v>555</v>
      </c>
      <c r="C556" s="5">
        <v>2</v>
      </c>
      <c r="D556" s="4">
        <v>3</v>
      </c>
    </row>
    <row r="557" spans="1:5" x14ac:dyDescent="0.25">
      <c r="A557">
        <v>556</v>
      </c>
      <c r="C557" s="5">
        <v>2</v>
      </c>
      <c r="D557" s="4">
        <v>3</v>
      </c>
    </row>
    <row r="558" spans="1:5" x14ac:dyDescent="0.25">
      <c r="A558">
        <v>557</v>
      </c>
      <c r="C558" s="5">
        <v>2</v>
      </c>
      <c r="D558" s="4">
        <v>3</v>
      </c>
    </row>
    <row r="559" spans="1:5" x14ac:dyDescent="0.25">
      <c r="A559">
        <v>558</v>
      </c>
      <c r="C559" s="5">
        <v>2</v>
      </c>
      <c r="D559" s="4">
        <v>3</v>
      </c>
    </row>
    <row r="560" spans="1:5" x14ac:dyDescent="0.25">
      <c r="A560">
        <v>559</v>
      </c>
      <c r="C560" s="5">
        <v>2</v>
      </c>
      <c r="D560" s="4">
        <v>3</v>
      </c>
    </row>
    <row r="561" spans="1:5" x14ac:dyDescent="0.25">
      <c r="A561">
        <v>560</v>
      </c>
      <c r="C561" s="5">
        <v>2</v>
      </c>
      <c r="D561" s="4">
        <v>3</v>
      </c>
    </row>
    <row r="562" spans="1:5" x14ac:dyDescent="0.25">
      <c r="A562">
        <v>561</v>
      </c>
      <c r="C562" s="5">
        <v>2</v>
      </c>
      <c r="D562" s="4">
        <v>3</v>
      </c>
    </row>
    <row r="563" spans="1:5" x14ac:dyDescent="0.25">
      <c r="A563">
        <v>562</v>
      </c>
      <c r="C563" s="5">
        <v>2</v>
      </c>
      <c r="D563" s="4">
        <v>3</v>
      </c>
    </row>
    <row r="564" spans="1:5" x14ac:dyDescent="0.25">
      <c r="A564">
        <v>563</v>
      </c>
      <c r="C564" s="5">
        <v>2</v>
      </c>
    </row>
    <row r="565" spans="1:5" x14ac:dyDescent="0.25">
      <c r="A565">
        <v>564</v>
      </c>
    </row>
    <row r="566" spans="1:5" x14ac:dyDescent="0.25">
      <c r="A566">
        <v>565</v>
      </c>
    </row>
    <row r="567" spans="1:5" x14ac:dyDescent="0.25">
      <c r="A567">
        <v>566</v>
      </c>
    </row>
    <row r="568" spans="1:5" x14ac:dyDescent="0.25">
      <c r="A568">
        <v>567</v>
      </c>
    </row>
    <row r="569" spans="1:5" x14ac:dyDescent="0.25">
      <c r="A569">
        <v>568</v>
      </c>
      <c r="B569" s="2">
        <v>1</v>
      </c>
      <c r="E569" s="3">
        <v>4</v>
      </c>
    </row>
    <row r="570" spans="1:5" x14ac:dyDescent="0.25">
      <c r="A570">
        <v>569</v>
      </c>
      <c r="B570" s="2">
        <v>1</v>
      </c>
      <c r="E570" s="3">
        <v>4</v>
      </c>
    </row>
    <row r="571" spans="1:5" x14ac:dyDescent="0.25">
      <c r="A571">
        <v>570</v>
      </c>
      <c r="B571" s="2">
        <v>1</v>
      </c>
      <c r="E571" s="3">
        <v>4</v>
      </c>
    </row>
    <row r="572" spans="1:5" x14ac:dyDescent="0.25">
      <c r="A572">
        <v>571</v>
      </c>
      <c r="B572" s="2">
        <v>1</v>
      </c>
      <c r="E572" s="3">
        <v>4</v>
      </c>
    </row>
    <row r="573" spans="1:5" x14ac:dyDescent="0.25">
      <c r="A573">
        <v>572</v>
      </c>
      <c r="B573" s="2">
        <v>1</v>
      </c>
      <c r="E573" s="3">
        <v>4</v>
      </c>
    </row>
    <row r="574" spans="1:5" x14ac:dyDescent="0.25">
      <c r="A574">
        <v>573</v>
      </c>
      <c r="B574" s="2">
        <v>1</v>
      </c>
      <c r="E574" s="3">
        <v>4</v>
      </c>
    </row>
    <row r="575" spans="1:5" x14ac:dyDescent="0.25">
      <c r="A575">
        <v>574</v>
      </c>
      <c r="B575" s="2">
        <v>1</v>
      </c>
      <c r="E575" s="3">
        <v>4</v>
      </c>
    </row>
    <row r="576" spans="1:5" x14ac:dyDescent="0.25">
      <c r="A576">
        <v>575</v>
      </c>
      <c r="B576" s="2">
        <v>1</v>
      </c>
      <c r="E576" s="3">
        <v>4</v>
      </c>
    </row>
    <row r="577" spans="1:5" x14ac:dyDescent="0.25">
      <c r="A577">
        <v>576</v>
      </c>
      <c r="B577" s="2">
        <v>1</v>
      </c>
      <c r="E577" s="3">
        <v>4</v>
      </c>
    </row>
    <row r="578" spans="1:5" x14ac:dyDescent="0.25">
      <c r="A578">
        <v>577</v>
      </c>
      <c r="B578" s="2">
        <v>1</v>
      </c>
      <c r="E578" s="3">
        <v>4</v>
      </c>
    </row>
    <row r="579" spans="1:5" x14ac:dyDescent="0.25">
      <c r="A579">
        <v>578</v>
      </c>
    </row>
    <row r="580" spans="1:5" x14ac:dyDescent="0.25">
      <c r="A580">
        <v>579</v>
      </c>
    </row>
    <row r="581" spans="1:5" x14ac:dyDescent="0.25">
      <c r="A581">
        <v>580</v>
      </c>
      <c r="C581" s="5">
        <v>2</v>
      </c>
    </row>
    <row r="582" spans="1:5" x14ac:dyDescent="0.25">
      <c r="A582">
        <v>581</v>
      </c>
      <c r="C582" s="5">
        <v>2</v>
      </c>
    </row>
    <row r="583" spans="1:5" x14ac:dyDescent="0.25">
      <c r="A583">
        <v>582</v>
      </c>
      <c r="C583" s="5">
        <v>2</v>
      </c>
      <c r="D583" s="4">
        <v>3</v>
      </c>
    </row>
    <row r="584" spans="1:5" x14ac:dyDescent="0.25">
      <c r="A584">
        <v>583</v>
      </c>
      <c r="C584" s="5">
        <v>2</v>
      </c>
      <c r="D584" s="4">
        <v>3</v>
      </c>
    </row>
    <row r="585" spans="1:5" x14ac:dyDescent="0.25">
      <c r="A585">
        <v>584</v>
      </c>
      <c r="C585" s="5">
        <v>2</v>
      </c>
      <c r="D585" s="4">
        <v>3</v>
      </c>
    </row>
    <row r="586" spans="1:5" x14ac:dyDescent="0.25">
      <c r="A586">
        <v>585</v>
      </c>
      <c r="C586" s="5">
        <v>2</v>
      </c>
      <c r="D586" s="4">
        <v>3</v>
      </c>
    </row>
    <row r="587" spans="1:5" x14ac:dyDescent="0.25">
      <c r="A587">
        <v>586</v>
      </c>
      <c r="C587" s="5">
        <v>2</v>
      </c>
      <c r="D587" s="4">
        <v>3</v>
      </c>
    </row>
    <row r="588" spans="1:5" x14ac:dyDescent="0.25">
      <c r="A588">
        <v>587</v>
      </c>
      <c r="C588" s="5">
        <v>2</v>
      </c>
      <c r="D588" s="4">
        <v>3</v>
      </c>
    </row>
    <row r="589" spans="1:5" x14ac:dyDescent="0.25">
      <c r="A589">
        <v>588</v>
      </c>
      <c r="C589" s="5">
        <v>2</v>
      </c>
      <c r="D589" s="4">
        <v>3</v>
      </c>
    </row>
    <row r="590" spans="1:5" x14ac:dyDescent="0.25">
      <c r="A590">
        <v>589</v>
      </c>
      <c r="C590" s="5">
        <v>2</v>
      </c>
      <c r="D590" s="4">
        <v>3</v>
      </c>
    </row>
    <row r="591" spans="1:5" x14ac:dyDescent="0.25">
      <c r="A591">
        <v>590</v>
      </c>
      <c r="C591" s="5">
        <v>2</v>
      </c>
      <c r="D591" s="4">
        <v>3</v>
      </c>
    </row>
    <row r="592" spans="1:5" x14ac:dyDescent="0.25">
      <c r="A592">
        <v>591</v>
      </c>
    </row>
    <row r="593" spans="1:5" x14ac:dyDescent="0.25">
      <c r="A593">
        <v>592</v>
      </c>
    </row>
    <row r="594" spans="1:5" x14ac:dyDescent="0.25">
      <c r="A594">
        <v>593</v>
      </c>
    </row>
    <row r="595" spans="1:5" x14ac:dyDescent="0.25">
      <c r="A595">
        <v>594</v>
      </c>
      <c r="E595" s="3">
        <v>4</v>
      </c>
    </row>
    <row r="596" spans="1:5" x14ac:dyDescent="0.25">
      <c r="A596">
        <v>595</v>
      </c>
      <c r="E596" s="3">
        <v>4</v>
      </c>
    </row>
    <row r="597" spans="1:5" x14ac:dyDescent="0.25">
      <c r="A597">
        <v>596</v>
      </c>
      <c r="B597" s="2">
        <v>1</v>
      </c>
      <c r="E597" s="3">
        <v>4</v>
      </c>
    </row>
    <row r="598" spans="1:5" x14ac:dyDescent="0.25">
      <c r="A598">
        <v>597</v>
      </c>
      <c r="B598" s="2">
        <v>1</v>
      </c>
      <c r="E598" s="3">
        <v>4</v>
      </c>
    </row>
    <row r="599" spans="1:5" x14ac:dyDescent="0.25">
      <c r="A599">
        <v>598</v>
      </c>
      <c r="B599" s="2">
        <v>1</v>
      </c>
      <c r="E599" s="3">
        <v>4</v>
      </c>
    </row>
    <row r="600" spans="1:5" x14ac:dyDescent="0.25">
      <c r="A600">
        <v>599</v>
      </c>
      <c r="B600" s="2">
        <v>1</v>
      </c>
      <c r="E600" s="3">
        <v>4</v>
      </c>
    </row>
    <row r="601" spans="1:5" x14ac:dyDescent="0.25">
      <c r="A601">
        <v>600</v>
      </c>
      <c r="B601" s="2">
        <v>1</v>
      </c>
      <c r="E601" s="3">
        <v>4</v>
      </c>
    </row>
    <row r="602" spans="1:5" x14ac:dyDescent="0.25">
      <c r="A602">
        <v>601</v>
      </c>
      <c r="B602" s="2">
        <v>1</v>
      </c>
      <c r="E602" s="3">
        <v>4</v>
      </c>
    </row>
    <row r="603" spans="1:5" x14ac:dyDescent="0.25">
      <c r="A603">
        <v>602</v>
      </c>
      <c r="B603" s="2">
        <v>1</v>
      </c>
      <c r="E603" s="3">
        <v>4</v>
      </c>
    </row>
    <row r="604" spans="1:5" x14ac:dyDescent="0.25">
      <c r="A604">
        <v>603</v>
      </c>
      <c r="B604" s="2">
        <v>1</v>
      </c>
      <c r="E604" s="3">
        <v>4</v>
      </c>
    </row>
    <row r="605" spans="1:5" x14ac:dyDescent="0.25">
      <c r="A605">
        <v>604</v>
      </c>
      <c r="B605" s="2">
        <v>1</v>
      </c>
    </row>
    <row r="606" spans="1:5" x14ac:dyDescent="0.25">
      <c r="A606">
        <v>605</v>
      </c>
      <c r="B606" s="2">
        <v>1</v>
      </c>
    </row>
    <row r="607" spans="1:5" x14ac:dyDescent="0.25">
      <c r="A607">
        <v>606</v>
      </c>
    </row>
    <row r="608" spans="1:5" x14ac:dyDescent="0.25">
      <c r="A608">
        <v>607</v>
      </c>
      <c r="C608" s="5">
        <v>2</v>
      </c>
    </row>
    <row r="609" spans="1:5" x14ac:dyDescent="0.25">
      <c r="A609">
        <v>608</v>
      </c>
      <c r="C609" s="5">
        <v>2</v>
      </c>
    </row>
    <row r="610" spans="1:5" x14ac:dyDescent="0.25">
      <c r="A610">
        <v>609</v>
      </c>
      <c r="C610" s="5">
        <v>2</v>
      </c>
      <c r="D610" s="4">
        <v>3</v>
      </c>
    </row>
    <row r="611" spans="1:5" x14ac:dyDescent="0.25">
      <c r="A611">
        <v>610</v>
      </c>
      <c r="C611" s="5">
        <v>2</v>
      </c>
      <c r="D611" s="4">
        <v>3</v>
      </c>
    </row>
    <row r="612" spans="1:5" x14ac:dyDescent="0.25">
      <c r="A612">
        <v>611</v>
      </c>
      <c r="C612" s="5">
        <v>2</v>
      </c>
      <c r="D612" s="4">
        <v>3</v>
      </c>
    </row>
    <row r="613" spans="1:5" x14ac:dyDescent="0.25">
      <c r="A613">
        <v>612</v>
      </c>
      <c r="C613" s="5">
        <v>2</v>
      </c>
      <c r="D613" s="4">
        <v>3</v>
      </c>
    </row>
    <row r="614" spans="1:5" x14ac:dyDescent="0.25">
      <c r="A614">
        <v>613</v>
      </c>
      <c r="C614" s="5">
        <v>2</v>
      </c>
      <c r="D614" s="4">
        <v>3</v>
      </c>
    </row>
    <row r="615" spans="1:5" x14ac:dyDescent="0.25">
      <c r="A615">
        <v>614</v>
      </c>
      <c r="C615" s="5">
        <v>2</v>
      </c>
      <c r="D615" s="4">
        <v>3</v>
      </c>
    </row>
    <row r="616" spans="1:5" x14ac:dyDescent="0.25">
      <c r="A616">
        <v>615</v>
      </c>
      <c r="C616" s="5">
        <v>2</v>
      </c>
      <c r="D616" s="4">
        <v>3</v>
      </c>
    </row>
    <row r="617" spans="1:5" x14ac:dyDescent="0.25">
      <c r="A617">
        <v>616</v>
      </c>
      <c r="C617" s="5">
        <v>2</v>
      </c>
      <c r="D617" s="4">
        <v>3</v>
      </c>
    </row>
    <row r="618" spans="1:5" x14ac:dyDescent="0.25">
      <c r="A618">
        <v>617</v>
      </c>
      <c r="D618" s="4">
        <v>3</v>
      </c>
    </row>
    <row r="619" spans="1:5" x14ac:dyDescent="0.25">
      <c r="A619">
        <v>618</v>
      </c>
    </row>
    <row r="620" spans="1:5" x14ac:dyDescent="0.25">
      <c r="A620">
        <v>619</v>
      </c>
    </row>
    <row r="621" spans="1:5" x14ac:dyDescent="0.25">
      <c r="A621">
        <v>620</v>
      </c>
      <c r="E621" s="3">
        <v>4</v>
      </c>
    </row>
    <row r="622" spans="1:5" x14ac:dyDescent="0.25">
      <c r="A622">
        <v>621</v>
      </c>
      <c r="E622" s="3">
        <v>4</v>
      </c>
    </row>
    <row r="623" spans="1:5" x14ac:dyDescent="0.25">
      <c r="A623">
        <v>622</v>
      </c>
      <c r="B623" s="2">
        <v>1</v>
      </c>
      <c r="E623" s="3">
        <v>4</v>
      </c>
    </row>
    <row r="624" spans="1:5" x14ac:dyDescent="0.25">
      <c r="A624">
        <v>623</v>
      </c>
      <c r="B624" s="2">
        <v>1</v>
      </c>
      <c r="E624" s="3">
        <v>4</v>
      </c>
    </row>
    <row r="625" spans="1:5" x14ac:dyDescent="0.25">
      <c r="A625">
        <v>624</v>
      </c>
      <c r="B625" s="2">
        <v>1</v>
      </c>
      <c r="E625" s="3">
        <v>4</v>
      </c>
    </row>
    <row r="626" spans="1:5" x14ac:dyDescent="0.25">
      <c r="A626">
        <v>625</v>
      </c>
      <c r="B626" s="2">
        <v>1</v>
      </c>
      <c r="E626" s="3">
        <v>4</v>
      </c>
    </row>
    <row r="627" spans="1:5" x14ac:dyDescent="0.25">
      <c r="A627">
        <v>626</v>
      </c>
      <c r="B627" s="2">
        <v>1</v>
      </c>
      <c r="E627" s="3">
        <v>4</v>
      </c>
    </row>
    <row r="628" spans="1:5" x14ac:dyDescent="0.25">
      <c r="A628">
        <v>627</v>
      </c>
      <c r="B628" s="2">
        <v>1</v>
      </c>
      <c r="E628" s="3">
        <v>4</v>
      </c>
    </row>
    <row r="629" spans="1:5" x14ac:dyDescent="0.25">
      <c r="A629">
        <v>628</v>
      </c>
      <c r="B629" s="2">
        <v>1</v>
      </c>
      <c r="E629" s="3">
        <v>4</v>
      </c>
    </row>
    <row r="630" spans="1:5" x14ac:dyDescent="0.25">
      <c r="A630">
        <v>629</v>
      </c>
      <c r="B630" s="2">
        <v>1</v>
      </c>
    </row>
    <row r="631" spans="1:5" x14ac:dyDescent="0.25">
      <c r="A631">
        <v>630</v>
      </c>
      <c r="B631" s="2">
        <v>1</v>
      </c>
    </row>
    <row r="632" spans="1:5" x14ac:dyDescent="0.25">
      <c r="A632">
        <v>631</v>
      </c>
      <c r="B632" s="2">
        <v>1</v>
      </c>
    </row>
    <row r="633" spans="1:5" x14ac:dyDescent="0.25">
      <c r="A633">
        <v>632</v>
      </c>
    </row>
    <row r="634" spans="1:5" x14ac:dyDescent="0.25">
      <c r="A634">
        <v>633</v>
      </c>
      <c r="C634" s="5">
        <v>2</v>
      </c>
    </row>
    <row r="635" spans="1:5" x14ac:dyDescent="0.25">
      <c r="A635">
        <v>634</v>
      </c>
      <c r="C635" s="5">
        <v>2</v>
      </c>
    </row>
    <row r="636" spans="1:5" x14ac:dyDescent="0.25">
      <c r="A636">
        <v>635</v>
      </c>
      <c r="C636" s="5">
        <v>2</v>
      </c>
      <c r="D636" s="4">
        <v>3</v>
      </c>
    </row>
    <row r="637" spans="1:5" x14ac:dyDescent="0.25">
      <c r="A637">
        <v>636</v>
      </c>
      <c r="C637" s="5">
        <v>2</v>
      </c>
      <c r="D637" s="4">
        <v>3</v>
      </c>
    </row>
    <row r="638" spans="1:5" x14ac:dyDescent="0.25">
      <c r="A638">
        <v>637</v>
      </c>
      <c r="C638" s="5">
        <v>2</v>
      </c>
      <c r="D638" s="4">
        <v>3</v>
      </c>
    </row>
    <row r="639" spans="1:5" x14ac:dyDescent="0.25">
      <c r="A639">
        <v>638</v>
      </c>
      <c r="C639" s="5">
        <v>2</v>
      </c>
      <c r="D639" s="4">
        <v>3</v>
      </c>
    </row>
    <row r="640" spans="1:5" x14ac:dyDescent="0.25">
      <c r="A640">
        <v>639</v>
      </c>
      <c r="C640" s="5">
        <v>2</v>
      </c>
      <c r="D640" s="4">
        <v>3</v>
      </c>
    </row>
    <row r="641" spans="1:5" x14ac:dyDescent="0.25">
      <c r="A641">
        <v>640</v>
      </c>
      <c r="C641" s="5">
        <v>2</v>
      </c>
      <c r="D641" s="4">
        <v>3</v>
      </c>
    </row>
    <row r="642" spans="1:5" x14ac:dyDescent="0.25">
      <c r="A642">
        <v>641</v>
      </c>
      <c r="C642" s="5">
        <v>2</v>
      </c>
      <c r="D642" s="4">
        <v>3</v>
      </c>
    </row>
    <row r="643" spans="1:5" x14ac:dyDescent="0.25">
      <c r="A643">
        <v>642</v>
      </c>
      <c r="D643" s="4">
        <v>3</v>
      </c>
    </row>
    <row r="644" spans="1:5" x14ac:dyDescent="0.25">
      <c r="A644">
        <v>643</v>
      </c>
      <c r="D644" s="4">
        <v>3</v>
      </c>
    </row>
    <row r="645" spans="1:5" x14ac:dyDescent="0.25">
      <c r="A645">
        <v>644</v>
      </c>
      <c r="E645" s="3">
        <v>4</v>
      </c>
    </row>
    <row r="646" spans="1:5" x14ac:dyDescent="0.25">
      <c r="A646">
        <v>645</v>
      </c>
      <c r="E646" s="3">
        <v>4</v>
      </c>
    </row>
    <row r="647" spans="1:5" x14ac:dyDescent="0.25">
      <c r="A647">
        <v>646</v>
      </c>
      <c r="E647" s="3">
        <v>4</v>
      </c>
    </row>
    <row r="648" spans="1:5" x14ac:dyDescent="0.25">
      <c r="A648">
        <v>647</v>
      </c>
      <c r="B648" s="2">
        <v>1</v>
      </c>
      <c r="E648" s="3">
        <v>4</v>
      </c>
    </row>
    <row r="649" spans="1:5" x14ac:dyDescent="0.25">
      <c r="A649">
        <v>648</v>
      </c>
      <c r="B649" s="2">
        <v>1</v>
      </c>
      <c r="E649" s="3">
        <v>4</v>
      </c>
    </row>
    <row r="650" spans="1:5" x14ac:dyDescent="0.25">
      <c r="A650">
        <v>649</v>
      </c>
      <c r="B650" s="2">
        <v>1</v>
      </c>
      <c r="E650" s="3">
        <v>4</v>
      </c>
    </row>
    <row r="651" spans="1:5" x14ac:dyDescent="0.25">
      <c r="A651">
        <v>650</v>
      </c>
      <c r="B651" s="2">
        <v>1</v>
      </c>
      <c r="E651" s="3">
        <v>4</v>
      </c>
    </row>
    <row r="652" spans="1:5" x14ac:dyDescent="0.25">
      <c r="A652">
        <v>651</v>
      </c>
      <c r="B652" s="2">
        <v>1</v>
      </c>
      <c r="E652" s="3">
        <v>4</v>
      </c>
    </row>
    <row r="653" spans="1:5" x14ac:dyDescent="0.25">
      <c r="A653">
        <v>652</v>
      </c>
      <c r="B653" s="2">
        <v>1</v>
      </c>
    </row>
    <row r="654" spans="1:5" x14ac:dyDescent="0.25">
      <c r="A654">
        <v>653</v>
      </c>
      <c r="B654" s="2">
        <v>1</v>
      </c>
    </row>
    <row r="655" spans="1:5" x14ac:dyDescent="0.25">
      <c r="A655">
        <v>654</v>
      </c>
      <c r="B655" s="2">
        <v>1</v>
      </c>
    </row>
    <row r="656" spans="1:5" x14ac:dyDescent="0.25">
      <c r="A656">
        <v>655</v>
      </c>
      <c r="B656" s="2">
        <v>1</v>
      </c>
      <c r="C656" s="5">
        <v>2</v>
      </c>
    </row>
    <row r="657" spans="1:5" x14ac:dyDescent="0.25">
      <c r="A657">
        <v>656</v>
      </c>
      <c r="C657" s="5">
        <v>2</v>
      </c>
    </row>
    <row r="658" spans="1:5" x14ac:dyDescent="0.25">
      <c r="A658">
        <v>657</v>
      </c>
      <c r="C658" s="5">
        <v>2</v>
      </c>
    </row>
    <row r="659" spans="1:5" x14ac:dyDescent="0.25">
      <c r="A659">
        <v>658</v>
      </c>
      <c r="C659" s="5">
        <v>2</v>
      </c>
    </row>
    <row r="660" spans="1:5" x14ac:dyDescent="0.25">
      <c r="A660">
        <v>659</v>
      </c>
      <c r="C660" s="5">
        <v>2</v>
      </c>
    </row>
    <row r="661" spans="1:5" x14ac:dyDescent="0.25">
      <c r="A661">
        <v>660</v>
      </c>
      <c r="C661" s="5">
        <v>2</v>
      </c>
    </row>
    <row r="662" spans="1:5" x14ac:dyDescent="0.25">
      <c r="A662">
        <v>661</v>
      </c>
      <c r="C662" s="5">
        <v>2</v>
      </c>
    </row>
    <row r="663" spans="1:5" x14ac:dyDescent="0.25">
      <c r="A663">
        <v>662</v>
      </c>
      <c r="C663" s="5">
        <v>2</v>
      </c>
      <c r="D663" s="4">
        <v>3</v>
      </c>
    </row>
    <row r="664" spans="1:5" x14ac:dyDescent="0.25">
      <c r="A664">
        <v>663</v>
      </c>
      <c r="C664" s="5">
        <v>2</v>
      </c>
      <c r="D664" s="4">
        <v>3</v>
      </c>
    </row>
    <row r="665" spans="1:5" x14ac:dyDescent="0.25">
      <c r="A665">
        <v>664</v>
      </c>
      <c r="D665" s="4">
        <v>3</v>
      </c>
    </row>
    <row r="666" spans="1:5" x14ac:dyDescent="0.25">
      <c r="A666">
        <v>665</v>
      </c>
      <c r="D666" s="4">
        <v>3</v>
      </c>
      <c r="E666" s="3">
        <v>4</v>
      </c>
    </row>
    <row r="667" spans="1:5" x14ac:dyDescent="0.25">
      <c r="A667">
        <v>666</v>
      </c>
      <c r="D667" s="4">
        <v>3</v>
      </c>
      <c r="E667" s="3">
        <v>4</v>
      </c>
    </row>
    <row r="668" spans="1:5" x14ac:dyDescent="0.25">
      <c r="A668">
        <v>667</v>
      </c>
      <c r="D668" s="4">
        <v>3</v>
      </c>
      <c r="E668" s="3">
        <v>4</v>
      </c>
    </row>
    <row r="669" spans="1:5" x14ac:dyDescent="0.25">
      <c r="A669">
        <v>668</v>
      </c>
      <c r="D669" s="4">
        <v>3</v>
      </c>
      <c r="E669" s="3">
        <v>4</v>
      </c>
    </row>
    <row r="670" spans="1:5" x14ac:dyDescent="0.25">
      <c r="A670">
        <v>669</v>
      </c>
      <c r="D670" s="4">
        <v>3</v>
      </c>
      <c r="E670" s="3">
        <v>4</v>
      </c>
    </row>
    <row r="671" spans="1:5" x14ac:dyDescent="0.25">
      <c r="A671">
        <v>670</v>
      </c>
      <c r="D671" s="4">
        <v>3</v>
      </c>
      <c r="E671" s="3">
        <v>4</v>
      </c>
    </row>
    <row r="672" spans="1:5" x14ac:dyDescent="0.25">
      <c r="A672">
        <v>671</v>
      </c>
      <c r="E672" s="3">
        <v>4</v>
      </c>
    </row>
    <row r="673" spans="1:5" x14ac:dyDescent="0.25">
      <c r="A673">
        <v>672</v>
      </c>
      <c r="E673" s="3">
        <v>4</v>
      </c>
    </row>
    <row r="674" spans="1:5" x14ac:dyDescent="0.25">
      <c r="A674">
        <v>673</v>
      </c>
      <c r="E674" s="3">
        <v>4</v>
      </c>
    </row>
    <row r="675" spans="1:5" x14ac:dyDescent="0.25">
      <c r="A675">
        <v>674</v>
      </c>
      <c r="B675" s="2">
        <v>1</v>
      </c>
      <c r="E675" s="3">
        <v>4</v>
      </c>
    </row>
    <row r="676" spans="1:5" x14ac:dyDescent="0.25">
      <c r="A676">
        <v>675</v>
      </c>
      <c r="B676" s="2">
        <v>1</v>
      </c>
    </row>
    <row r="677" spans="1:5" x14ac:dyDescent="0.25">
      <c r="A677">
        <v>676</v>
      </c>
      <c r="B677" s="2">
        <v>1</v>
      </c>
    </row>
    <row r="678" spans="1:5" x14ac:dyDescent="0.25">
      <c r="A678">
        <v>677</v>
      </c>
      <c r="B678" s="2">
        <v>1</v>
      </c>
    </row>
    <row r="679" spans="1:5" x14ac:dyDescent="0.25">
      <c r="A679">
        <v>678</v>
      </c>
      <c r="B679" s="2">
        <v>1</v>
      </c>
    </row>
    <row r="680" spans="1:5" x14ac:dyDescent="0.25">
      <c r="A680">
        <v>679</v>
      </c>
      <c r="B680" s="2">
        <v>1</v>
      </c>
    </row>
    <row r="681" spans="1:5" x14ac:dyDescent="0.25">
      <c r="A681">
        <v>680</v>
      </c>
      <c r="B681" s="2">
        <v>1</v>
      </c>
    </row>
    <row r="682" spans="1:5" x14ac:dyDescent="0.25">
      <c r="A682">
        <v>681</v>
      </c>
      <c r="B682" s="2">
        <v>1</v>
      </c>
      <c r="C682" s="5">
        <v>2</v>
      </c>
    </row>
    <row r="683" spans="1:5" x14ac:dyDescent="0.25">
      <c r="A683">
        <v>682</v>
      </c>
      <c r="C683" s="5">
        <v>2</v>
      </c>
    </row>
    <row r="684" spans="1:5" x14ac:dyDescent="0.25">
      <c r="A684">
        <v>683</v>
      </c>
      <c r="C684" s="5">
        <v>2</v>
      </c>
    </row>
    <row r="685" spans="1:5" x14ac:dyDescent="0.25">
      <c r="A685">
        <v>684</v>
      </c>
      <c r="C685" s="5">
        <v>2</v>
      </c>
    </row>
    <row r="686" spans="1:5" x14ac:dyDescent="0.25">
      <c r="A686">
        <v>685</v>
      </c>
      <c r="C686" s="5">
        <v>2</v>
      </c>
    </row>
    <row r="687" spans="1:5" x14ac:dyDescent="0.25">
      <c r="A687">
        <v>686</v>
      </c>
      <c r="C687" s="5">
        <v>2</v>
      </c>
    </row>
    <row r="688" spans="1:5" x14ac:dyDescent="0.25">
      <c r="A688">
        <v>687</v>
      </c>
      <c r="C688" s="5">
        <v>2</v>
      </c>
      <c r="D688" s="4">
        <v>3</v>
      </c>
    </row>
    <row r="689" spans="1:5" x14ac:dyDescent="0.25">
      <c r="A689">
        <v>688</v>
      </c>
      <c r="C689" s="5">
        <v>2</v>
      </c>
      <c r="D689" s="4">
        <v>3</v>
      </c>
    </row>
    <row r="690" spans="1:5" x14ac:dyDescent="0.25">
      <c r="A690">
        <v>689</v>
      </c>
      <c r="D690" s="4">
        <v>3</v>
      </c>
      <c r="E690" s="3">
        <v>4</v>
      </c>
    </row>
    <row r="691" spans="1:5" x14ac:dyDescent="0.25">
      <c r="A691">
        <v>690</v>
      </c>
      <c r="D691" s="4">
        <v>3</v>
      </c>
      <c r="E691" s="3">
        <v>4</v>
      </c>
    </row>
    <row r="692" spans="1:5" x14ac:dyDescent="0.25">
      <c r="A692">
        <v>691</v>
      </c>
      <c r="D692" s="4">
        <v>3</v>
      </c>
      <c r="E692" s="3">
        <v>4</v>
      </c>
    </row>
    <row r="693" spans="1:5" x14ac:dyDescent="0.25">
      <c r="A693">
        <v>692</v>
      </c>
      <c r="D693" s="4">
        <v>3</v>
      </c>
      <c r="E693" s="3">
        <v>4</v>
      </c>
    </row>
    <row r="694" spans="1:5" x14ac:dyDescent="0.25">
      <c r="A694">
        <v>693</v>
      </c>
      <c r="D694" s="4">
        <v>3</v>
      </c>
      <c r="E694" s="3">
        <v>4</v>
      </c>
    </row>
    <row r="695" spans="1:5" x14ac:dyDescent="0.25">
      <c r="A695">
        <v>694</v>
      </c>
      <c r="D695" s="4">
        <v>3</v>
      </c>
      <c r="E695" s="3">
        <v>4</v>
      </c>
    </row>
    <row r="696" spans="1:5" x14ac:dyDescent="0.25">
      <c r="A696">
        <v>695</v>
      </c>
      <c r="D696" s="4">
        <v>3</v>
      </c>
      <c r="E696" s="3">
        <v>4</v>
      </c>
    </row>
    <row r="697" spans="1:5" x14ac:dyDescent="0.25">
      <c r="A697">
        <v>696</v>
      </c>
      <c r="B697" s="2">
        <v>1</v>
      </c>
      <c r="E697" s="3">
        <v>4</v>
      </c>
    </row>
    <row r="698" spans="1:5" x14ac:dyDescent="0.25">
      <c r="A698">
        <v>697</v>
      </c>
      <c r="B698" s="2">
        <v>1</v>
      </c>
      <c r="E698" s="3">
        <v>4</v>
      </c>
    </row>
    <row r="699" spans="1:5" x14ac:dyDescent="0.25">
      <c r="A699">
        <v>698</v>
      </c>
      <c r="B699" s="2">
        <v>1</v>
      </c>
    </row>
    <row r="700" spans="1:5" x14ac:dyDescent="0.25">
      <c r="A700">
        <v>699</v>
      </c>
      <c r="B700" s="2">
        <v>1</v>
      </c>
    </row>
    <row r="701" spans="1:5" x14ac:dyDescent="0.25">
      <c r="A701">
        <v>700</v>
      </c>
      <c r="B701" s="2">
        <v>1</v>
      </c>
    </row>
    <row r="702" spans="1:5" x14ac:dyDescent="0.25">
      <c r="A702">
        <v>701</v>
      </c>
      <c r="B702" s="2">
        <v>1</v>
      </c>
    </row>
    <row r="703" spans="1:5" x14ac:dyDescent="0.25">
      <c r="A703">
        <v>702</v>
      </c>
      <c r="B703" s="2">
        <v>1</v>
      </c>
      <c r="C703" s="5">
        <v>2</v>
      </c>
    </row>
    <row r="704" spans="1:5" x14ac:dyDescent="0.25">
      <c r="A704">
        <v>703</v>
      </c>
      <c r="B704" s="2">
        <v>1</v>
      </c>
      <c r="C704" s="5">
        <v>2</v>
      </c>
    </row>
    <row r="705" spans="1:5" x14ac:dyDescent="0.25">
      <c r="A705">
        <v>704</v>
      </c>
      <c r="B705" s="2">
        <v>1</v>
      </c>
      <c r="C705" s="5">
        <v>2</v>
      </c>
    </row>
    <row r="706" spans="1:5" x14ac:dyDescent="0.25">
      <c r="A706">
        <v>705</v>
      </c>
      <c r="B706" s="2">
        <v>1</v>
      </c>
      <c r="C706" s="5">
        <v>2</v>
      </c>
    </row>
    <row r="707" spans="1:5" x14ac:dyDescent="0.25">
      <c r="A707">
        <v>706</v>
      </c>
      <c r="C707" s="5">
        <v>2</v>
      </c>
    </row>
    <row r="708" spans="1:5" x14ac:dyDescent="0.25">
      <c r="A708">
        <v>707</v>
      </c>
      <c r="C708" s="5">
        <v>2</v>
      </c>
    </row>
    <row r="709" spans="1:5" x14ac:dyDescent="0.25">
      <c r="A709">
        <v>708</v>
      </c>
      <c r="C709" s="5">
        <v>2</v>
      </c>
    </row>
    <row r="710" spans="1:5" x14ac:dyDescent="0.25">
      <c r="A710">
        <v>709</v>
      </c>
      <c r="C710" s="5">
        <v>2</v>
      </c>
      <c r="D710" s="4">
        <v>3</v>
      </c>
    </row>
    <row r="711" spans="1:5" x14ac:dyDescent="0.25">
      <c r="A711">
        <v>710</v>
      </c>
      <c r="D711" s="4">
        <v>3</v>
      </c>
      <c r="E711" s="3">
        <v>4</v>
      </c>
    </row>
    <row r="712" spans="1:5" x14ac:dyDescent="0.25">
      <c r="A712">
        <v>711</v>
      </c>
      <c r="D712" s="4">
        <v>3</v>
      </c>
      <c r="E712" s="3">
        <v>4</v>
      </c>
    </row>
    <row r="713" spans="1:5" x14ac:dyDescent="0.25">
      <c r="A713">
        <v>712</v>
      </c>
      <c r="D713" s="4">
        <v>3</v>
      </c>
      <c r="E713" s="3">
        <v>4</v>
      </c>
    </row>
    <row r="714" spans="1:5" x14ac:dyDescent="0.25">
      <c r="A714">
        <v>713</v>
      </c>
      <c r="D714" s="4">
        <v>3</v>
      </c>
      <c r="E714" s="3">
        <v>4</v>
      </c>
    </row>
    <row r="715" spans="1:5" x14ac:dyDescent="0.25">
      <c r="A715">
        <v>714</v>
      </c>
      <c r="D715" s="4">
        <v>3</v>
      </c>
      <c r="E715" s="3">
        <v>4</v>
      </c>
    </row>
    <row r="716" spans="1:5" x14ac:dyDescent="0.25">
      <c r="A716">
        <v>715</v>
      </c>
      <c r="D716" s="4">
        <v>3</v>
      </c>
      <c r="E716" s="3">
        <v>4</v>
      </c>
    </row>
    <row r="717" spans="1:5" x14ac:dyDescent="0.25">
      <c r="A717">
        <v>716</v>
      </c>
      <c r="D717" s="4">
        <v>3</v>
      </c>
      <c r="E717" s="3">
        <v>4</v>
      </c>
    </row>
    <row r="718" spans="1:5" x14ac:dyDescent="0.25">
      <c r="A718">
        <v>717</v>
      </c>
      <c r="D718" s="4">
        <v>3</v>
      </c>
      <c r="E718" s="3">
        <v>4</v>
      </c>
    </row>
    <row r="719" spans="1:5" x14ac:dyDescent="0.25">
      <c r="A719">
        <v>718</v>
      </c>
      <c r="E719" s="3">
        <v>4</v>
      </c>
    </row>
    <row r="720" spans="1:5" x14ac:dyDescent="0.25">
      <c r="A720">
        <v>719</v>
      </c>
    </row>
    <row r="721" spans="1:5" x14ac:dyDescent="0.25">
      <c r="A721">
        <v>720</v>
      </c>
      <c r="B721" s="2">
        <v>1</v>
      </c>
    </row>
    <row r="722" spans="1:5" x14ac:dyDescent="0.25">
      <c r="A722">
        <v>721</v>
      </c>
      <c r="B722" s="2">
        <v>1</v>
      </c>
    </row>
    <row r="723" spans="1:5" x14ac:dyDescent="0.25">
      <c r="A723">
        <v>722</v>
      </c>
      <c r="B723" s="2">
        <v>1</v>
      </c>
    </row>
    <row r="724" spans="1:5" x14ac:dyDescent="0.25">
      <c r="A724">
        <v>723</v>
      </c>
      <c r="B724" s="2">
        <v>1</v>
      </c>
      <c r="C724" s="5">
        <v>2</v>
      </c>
    </row>
    <row r="725" spans="1:5" x14ac:dyDescent="0.25">
      <c r="A725">
        <v>724</v>
      </c>
      <c r="B725" s="2">
        <v>1</v>
      </c>
      <c r="C725" s="5">
        <v>2</v>
      </c>
    </row>
    <row r="726" spans="1:5" x14ac:dyDescent="0.25">
      <c r="A726">
        <v>725</v>
      </c>
      <c r="B726" s="2">
        <v>1</v>
      </c>
      <c r="C726" s="5">
        <v>2</v>
      </c>
    </row>
    <row r="727" spans="1:5" x14ac:dyDescent="0.25">
      <c r="A727">
        <v>726</v>
      </c>
      <c r="B727" s="2">
        <v>1</v>
      </c>
      <c r="C727" s="5">
        <v>2</v>
      </c>
    </row>
    <row r="728" spans="1:5" x14ac:dyDescent="0.25">
      <c r="A728">
        <v>727</v>
      </c>
      <c r="B728" s="2">
        <v>1</v>
      </c>
      <c r="C728" s="5">
        <v>2</v>
      </c>
    </row>
    <row r="729" spans="1:5" x14ac:dyDescent="0.25">
      <c r="A729">
        <v>728</v>
      </c>
      <c r="B729" s="2">
        <v>1</v>
      </c>
      <c r="C729" s="5">
        <v>2</v>
      </c>
    </row>
    <row r="730" spans="1:5" x14ac:dyDescent="0.25">
      <c r="A730">
        <v>729</v>
      </c>
      <c r="C730" s="5">
        <v>2</v>
      </c>
    </row>
    <row r="731" spans="1:5" x14ac:dyDescent="0.25">
      <c r="A731">
        <v>730</v>
      </c>
      <c r="C731" s="5">
        <v>2</v>
      </c>
    </row>
    <row r="732" spans="1:5" x14ac:dyDescent="0.25">
      <c r="A732">
        <v>731</v>
      </c>
      <c r="C732" s="5">
        <v>2</v>
      </c>
    </row>
    <row r="733" spans="1:5" x14ac:dyDescent="0.25">
      <c r="A733">
        <v>732</v>
      </c>
      <c r="D733" s="4">
        <v>3</v>
      </c>
    </row>
    <row r="734" spans="1:5" x14ac:dyDescent="0.25">
      <c r="A734">
        <v>733</v>
      </c>
      <c r="D734" s="4">
        <v>3</v>
      </c>
    </row>
    <row r="735" spans="1:5" x14ac:dyDescent="0.25">
      <c r="A735">
        <v>734</v>
      </c>
      <c r="D735" s="4">
        <v>3</v>
      </c>
      <c r="E735" s="3">
        <v>4</v>
      </c>
    </row>
    <row r="736" spans="1:5" x14ac:dyDescent="0.25">
      <c r="A736">
        <v>735</v>
      </c>
      <c r="D736" s="4">
        <v>3</v>
      </c>
      <c r="E736" s="3">
        <v>4</v>
      </c>
    </row>
    <row r="737" spans="1:5" x14ac:dyDescent="0.25">
      <c r="A737">
        <v>736</v>
      </c>
      <c r="D737" s="4">
        <v>3</v>
      </c>
      <c r="E737" s="3">
        <v>4</v>
      </c>
    </row>
    <row r="738" spans="1:5" x14ac:dyDescent="0.25">
      <c r="A738">
        <v>737</v>
      </c>
      <c r="D738" s="4">
        <v>3</v>
      </c>
      <c r="E738" s="3">
        <v>4</v>
      </c>
    </row>
    <row r="739" spans="1:5" x14ac:dyDescent="0.25">
      <c r="A739">
        <v>738</v>
      </c>
      <c r="D739" s="4">
        <v>3</v>
      </c>
      <c r="E739" s="3">
        <v>4</v>
      </c>
    </row>
    <row r="740" spans="1:5" x14ac:dyDescent="0.25">
      <c r="A740">
        <v>739</v>
      </c>
      <c r="D740" s="4">
        <v>3</v>
      </c>
      <c r="E740" s="3">
        <v>4</v>
      </c>
    </row>
    <row r="741" spans="1:5" x14ac:dyDescent="0.25">
      <c r="A741">
        <v>740</v>
      </c>
      <c r="B741" s="2">
        <v>1</v>
      </c>
      <c r="D741" s="4">
        <v>3</v>
      </c>
      <c r="E741" s="3">
        <v>4</v>
      </c>
    </row>
    <row r="742" spans="1:5" x14ac:dyDescent="0.25">
      <c r="A742">
        <v>741</v>
      </c>
      <c r="B742" s="2">
        <v>1</v>
      </c>
      <c r="D742" s="4">
        <v>3</v>
      </c>
      <c r="E742" s="3">
        <v>4</v>
      </c>
    </row>
    <row r="743" spans="1:5" x14ac:dyDescent="0.25">
      <c r="A743">
        <v>742</v>
      </c>
      <c r="B743" s="2">
        <v>1</v>
      </c>
      <c r="E743" s="3">
        <v>4</v>
      </c>
    </row>
    <row r="744" spans="1:5" x14ac:dyDescent="0.25">
      <c r="A744">
        <v>743</v>
      </c>
      <c r="B744" s="2">
        <v>1</v>
      </c>
    </row>
    <row r="745" spans="1:5" x14ac:dyDescent="0.25">
      <c r="A745">
        <v>744</v>
      </c>
      <c r="B745" s="2">
        <v>1</v>
      </c>
    </row>
    <row r="746" spans="1:5" x14ac:dyDescent="0.25">
      <c r="A746">
        <v>745</v>
      </c>
      <c r="B746" s="2">
        <v>1</v>
      </c>
    </row>
    <row r="747" spans="1:5" x14ac:dyDescent="0.25">
      <c r="A747">
        <v>746</v>
      </c>
      <c r="B747" s="2">
        <v>1</v>
      </c>
      <c r="C747" s="5">
        <v>2</v>
      </c>
    </row>
    <row r="748" spans="1:5" x14ac:dyDescent="0.25">
      <c r="A748">
        <v>747</v>
      </c>
      <c r="B748" s="2">
        <v>1</v>
      </c>
      <c r="C748" s="5">
        <v>2</v>
      </c>
    </row>
    <row r="749" spans="1:5" x14ac:dyDescent="0.25">
      <c r="A749">
        <v>748</v>
      </c>
      <c r="B749" s="2">
        <v>1</v>
      </c>
      <c r="C749" s="5">
        <v>2</v>
      </c>
    </row>
    <row r="750" spans="1:5" x14ac:dyDescent="0.25">
      <c r="A750">
        <v>749</v>
      </c>
      <c r="B750" s="2">
        <v>1</v>
      </c>
      <c r="C750" s="5">
        <v>2</v>
      </c>
    </row>
    <row r="751" spans="1:5" x14ac:dyDescent="0.25">
      <c r="A751">
        <v>750</v>
      </c>
      <c r="C751" s="5">
        <v>2</v>
      </c>
    </row>
    <row r="752" spans="1:5" x14ac:dyDescent="0.25">
      <c r="A752">
        <v>751</v>
      </c>
      <c r="C752" s="5">
        <v>2</v>
      </c>
    </row>
    <row r="753" spans="1:5" x14ac:dyDescent="0.25">
      <c r="A753">
        <v>752</v>
      </c>
      <c r="C753" s="5">
        <v>2</v>
      </c>
    </row>
    <row r="754" spans="1:5" x14ac:dyDescent="0.25">
      <c r="A754">
        <v>753</v>
      </c>
      <c r="C754" s="5">
        <v>2</v>
      </c>
    </row>
    <row r="755" spans="1:5" x14ac:dyDescent="0.25">
      <c r="A755">
        <v>754</v>
      </c>
      <c r="C755" s="5">
        <v>2</v>
      </c>
    </row>
    <row r="756" spans="1:5" x14ac:dyDescent="0.25">
      <c r="A756">
        <v>755</v>
      </c>
      <c r="C756" s="5">
        <v>2</v>
      </c>
    </row>
    <row r="757" spans="1:5" x14ac:dyDescent="0.25">
      <c r="A757">
        <v>756</v>
      </c>
      <c r="D757" s="4">
        <v>3</v>
      </c>
    </row>
    <row r="758" spans="1:5" x14ac:dyDescent="0.25">
      <c r="A758">
        <v>757</v>
      </c>
      <c r="D758" s="4">
        <v>3</v>
      </c>
    </row>
    <row r="759" spans="1:5" x14ac:dyDescent="0.25">
      <c r="A759">
        <v>758</v>
      </c>
      <c r="D759" s="4">
        <v>3</v>
      </c>
      <c r="E759" s="3">
        <v>4</v>
      </c>
    </row>
    <row r="760" spans="1:5" x14ac:dyDescent="0.25">
      <c r="A760">
        <v>759</v>
      </c>
      <c r="D760" s="4">
        <v>3</v>
      </c>
      <c r="E760" s="3">
        <v>4</v>
      </c>
    </row>
    <row r="761" spans="1:5" x14ac:dyDescent="0.25">
      <c r="A761">
        <v>760</v>
      </c>
      <c r="D761" s="4">
        <v>3</v>
      </c>
      <c r="E761" s="3">
        <v>4</v>
      </c>
    </row>
    <row r="762" spans="1:5" x14ac:dyDescent="0.25">
      <c r="A762">
        <v>761</v>
      </c>
      <c r="D762" s="4">
        <v>3</v>
      </c>
      <c r="E762" s="3">
        <v>4</v>
      </c>
    </row>
    <row r="763" spans="1:5" x14ac:dyDescent="0.25">
      <c r="A763">
        <v>762</v>
      </c>
      <c r="D763" s="4">
        <v>3</v>
      </c>
      <c r="E763" s="3">
        <v>4</v>
      </c>
    </row>
    <row r="764" spans="1:5" x14ac:dyDescent="0.25">
      <c r="A764">
        <v>763</v>
      </c>
      <c r="B764" s="2">
        <v>1</v>
      </c>
      <c r="D764" s="4">
        <v>3</v>
      </c>
      <c r="E764" s="3">
        <v>4</v>
      </c>
    </row>
    <row r="765" spans="1:5" x14ac:dyDescent="0.25">
      <c r="A765">
        <v>764</v>
      </c>
      <c r="B765" s="2">
        <v>1</v>
      </c>
      <c r="D765" s="4">
        <v>3</v>
      </c>
      <c r="E765" s="3">
        <v>4</v>
      </c>
    </row>
    <row r="766" spans="1:5" x14ac:dyDescent="0.25">
      <c r="A766">
        <v>765</v>
      </c>
      <c r="B766" s="2">
        <v>1</v>
      </c>
      <c r="D766" s="4">
        <v>3</v>
      </c>
      <c r="E766" s="3">
        <v>4</v>
      </c>
    </row>
    <row r="767" spans="1:5" x14ac:dyDescent="0.25">
      <c r="A767">
        <v>766</v>
      </c>
      <c r="B767" s="2">
        <v>1</v>
      </c>
      <c r="E767" s="3">
        <v>4</v>
      </c>
    </row>
    <row r="768" spans="1:5" x14ac:dyDescent="0.25">
      <c r="A768">
        <v>767</v>
      </c>
      <c r="B768" s="2">
        <v>1</v>
      </c>
      <c r="E768" s="3">
        <v>4</v>
      </c>
    </row>
    <row r="769" spans="1:5" x14ac:dyDescent="0.25">
      <c r="A769">
        <v>768</v>
      </c>
      <c r="B769" s="2">
        <v>1</v>
      </c>
      <c r="E769" s="3">
        <v>4</v>
      </c>
    </row>
    <row r="770" spans="1:5" x14ac:dyDescent="0.25">
      <c r="A770">
        <v>769</v>
      </c>
      <c r="B770" s="2">
        <v>1</v>
      </c>
    </row>
    <row r="771" spans="1:5" x14ac:dyDescent="0.25">
      <c r="A771">
        <v>770</v>
      </c>
      <c r="B771" s="2">
        <v>1</v>
      </c>
      <c r="C771" s="5">
        <v>2</v>
      </c>
    </row>
    <row r="772" spans="1:5" x14ac:dyDescent="0.25">
      <c r="A772">
        <v>771</v>
      </c>
      <c r="B772" s="2">
        <v>1</v>
      </c>
      <c r="C772" s="5">
        <v>2</v>
      </c>
    </row>
    <row r="773" spans="1:5" x14ac:dyDescent="0.25">
      <c r="A773">
        <v>772</v>
      </c>
      <c r="B773" s="2">
        <v>1</v>
      </c>
      <c r="C773" s="5">
        <v>2</v>
      </c>
    </row>
    <row r="774" spans="1:5" x14ac:dyDescent="0.25">
      <c r="A774">
        <v>773</v>
      </c>
      <c r="B774" s="2">
        <v>1</v>
      </c>
      <c r="C774" s="5">
        <v>2</v>
      </c>
    </row>
    <row r="775" spans="1:5" x14ac:dyDescent="0.25">
      <c r="A775">
        <v>774</v>
      </c>
      <c r="B775" s="2">
        <v>1</v>
      </c>
      <c r="C775" s="5">
        <v>2</v>
      </c>
    </row>
    <row r="776" spans="1:5" x14ac:dyDescent="0.25">
      <c r="A776">
        <v>775</v>
      </c>
      <c r="B776" s="2">
        <v>1</v>
      </c>
      <c r="C776" s="5">
        <v>2</v>
      </c>
    </row>
    <row r="777" spans="1:5" x14ac:dyDescent="0.25">
      <c r="A777">
        <v>776</v>
      </c>
      <c r="C777" s="5">
        <v>2</v>
      </c>
    </row>
    <row r="778" spans="1:5" x14ac:dyDescent="0.25">
      <c r="A778">
        <v>777</v>
      </c>
      <c r="C778" s="5">
        <v>2</v>
      </c>
    </row>
    <row r="779" spans="1:5" x14ac:dyDescent="0.25">
      <c r="A779">
        <v>778</v>
      </c>
      <c r="C779" s="5">
        <v>2</v>
      </c>
    </row>
    <row r="780" spans="1:5" x14ac:dyDescent="0.25">
      <c r="A780">
        <v>779</v>
      </c>
      <c r="C780" s="5">
        <v>2</v>
      </c>
    </row>
    <row r="781" spans="1:5" x14ac:dyDescent="0.25">
      <c r="A781">
        <v>780</v>
      </c>
      <c r="C781" s="5">
        <v>2</v>
      </c>
      <c r="D781" s="4">
        <v>3</v>
      </c>
    </row>
    <row r="782" spans="1:5" x14ac:dyDescent="0.25">
      <c r="A782">
        <v>781</v>
      </c>
      <c r="C782" s="5">
        <v>2</v>
      </c>
      <c r="D782" s="4">
        <v>3</v>
      </c>
    </row>
    <row r="783" spans="1:5" x14ac:dyDescent="0.25">
      <c r="A783">
        <v>782</v>
      </c>
      <c r="C783" s="5">
        <v>2</v>
      </c>
      <c r="D783" s="4">
        <v>3</v>
      </c>
    </row>
    <row r="784" spans="1:5" x14ac:dyDescent="0.25">
      <c r="A784">
        <v>783</v>
      </c>
      <c r="D784" s="4">
        <v>3</v>
      </c>
    </row>
    <row r="785" spans="1:6" x14ac:dyDescent="0.25">
      <c r="A785">
        <v>784</v>
      </c>
      <c r="D785" s="4">
        <v>3</v>
      </c>
      <c r="E785" s="3">
        <v>4</v>
      </c>
      <c r="F785" t="s">
        <v>22</v>
      </c>
    </row>
    <row r="786" spans="1:6" x14ac:dyDescent="0.25">
      <c r="A786">
        <v>785</v>
      </c>
    </row>
    <row r="787" spans="1:6" x14ac:dyDescent="0.25">
      <c r="A787">
        <v>786</v>
      </c>
      <c r="F787" t="s">
        <v>22</v>
      </c>
    </row>
    <row r="788" spans="1:6" x14ac:dyDescent="0.25">
      <c r="A788">
        <v>787</v>
      </c>
      <c r="B788" s="2">
        <v>1</v>
      </c>
    </row>
    <row r="789" spans="1:6" x14ac:dyDescent="0.25">
      <c r="A789">
        <v>788</v>
      </c>
      <c r="B789" s="2">
        <v>1</v>
      </c>
    </row>
    <row r="790" spans="1:6" x14ac:dyDescent="0.25">
      <c r="A790">
        <v>789</v>
      </c>
      <c r="B790" s="2">
        <v>1</v>
      </c>
    </row>
    <row r="791" spans="1:6" x14ac:dyDescent="0.25">
      <c r="A791">
        <v>790</v>
      </c>
      <c r="B791" s="2">
        <v>1</v>
      </c>
    </row>
    <row r="792" spans="1:6" x14ac:dyDescent="0.25">
      <c r="A792">
        <v>791</v>
      </c>
      <c r="B792" s="2">
        <v>1</v>
      </c>
    </row>
    <row r="793" spans="1:6" x14ac:dyDescent="0.25">
      <c r="A793">
        <v>792</v>
      </c>
      <c r="B793" s="2">
        <v>1</v>
      </c>
      <c r="C793" s="5">
        <v>2</v>
      </c>
    </row>
    <row r="794" spans="1:6" x14ac:dyDescent="0.25">
      <c r="A794">
        <v>793</v>
      </c>
      <c r="B794" s="2">
        <v>1</v>
      </c>
      <c r="C794" s="5">
        <v>2</v>
      </c>
    </row>
    <row r="795" spans="1:6" x14ac:dyDescent="0.25">
      <c r="A795">
        <v>794</v>
      </c>
      <c r="B795" s="2">
        <v>1</v>
      </c>
      <c r="C795" s="5">
        <v>2</v>
      </c>
    </row>
    <row r="796" spans="1:6" x14ac:dyDescent="0.25">
      <c r="A796">
        <v>795</v>
      </c>
      <c r="C796" s="5">
        <v>2</v>
      </c>
    </row>
    <row r="797" spans="1:6" x14ac:dyDescent="0.25">
      <c r="A797">
        <v>796</v>
      </c>
      <c r="C797" s="5">
        <v>2</v>
      </c>
    </row>
    <row r="798" spans="1:6" x14ac:dyDescent="0.25">
      <c r="A798">
        <v>797</v>
      </c>
      <c r="C798" s="5">
        <v>2</v>
      </c>
      <c r="D798" s="4">
        <v>3</v>
      </c>
    </row>
    <row r="799" spans="1:6" x14ac:dyDescent="0.25">
      <c r="A799">
        <v>798</v>
      </c>
      <c r="C799" s="5">
        <v>2</v>
      </c>
      <c r="D799" s="4">
        <v>3</v>
      </c>
    </row>
    <row r="800" spans="1:6" x14ac:dyDescent="0.25">
      <c r="A800">
        <v>799</v>
      </c>
      <c r="D800" s="4">
        <v>3</v>
      </c>
      <c r="E800" s="3">
        <v>4</v>
      </c>
    </row>
    <row r="801" spans="1:5" x14ac:dyDescent="0.25">
      <c r="A801">
        <v>800</v>
      </c>
      <c r="D801" s="4">
        <v>3</v>
      </c>
      <c r="E801" s="3">
        <v>4</v>
      </c>
    </row>
    <row r="802" spans="1:5" x14ac:dyDescent="0.25">
      <c r="A802">
        <v>801</v>
      </c>
      <c r="D802" s="4">
        <v>3</v>
      </c>
      <c r="E802" s="3">
        <v>4</v>
      </c>
    </row>
    <row r="803" spans="1:5" x14ac:dyDescent="0.25">
      <c r="A803">
        <v>802</v>
      </c>
      <c r="D803" s="4">
        <v>3</v>
      </c>
      <c r="E803" s="3">
        <v>4</v>
      </c>
    </row>
    <row r="804" spans="1:5" x14ac:dyDescent="0.25">
      <c r="A804">
        <v>803</v>
      </c>
      <c r="D804" s="4">
        <v>3</v>
      </c>
      <c r="E804" s="3">
        <v>4</v>
      </c>
    </row>
    <row r="805" spans="1:5" x14ac:dyDescent="0.25">
      <c r="A805">
        <v>804</v>
      </c>
      <c r="D805" s="4">
        <v>3</v>
      </c>
      <c r="E805" s="3">
        <v>4</v>
      </c>
    </row>
    <row r="806" spans="1:5" x14ac:dyDescent="0.25">
      <c r="A806">
        <v>805</v>
      </c>
      <c r="E806" s="3">
        <v>4</v>
      </c>
    </row>
    <row r="807" spans="1:5" x14ac:dyDescent="0.25">
      <c r="A807">
        <v>806</v>
      </c>
      <c r="E807" s="3">
        <v>4</v>
      </c>
    </row>
    <row r="808" spans="1:5" x14ac:dyDescent="0.25">
      <c r="A808">
        <v>807</v>
      </c>
    </row>
    <row r="809" spans="1:5" x14ac:dyDescent="0.25">
      <c r="A809">
        <v>808</v>
      </c>
    </row>
    <row r="810" spans="1:5" x14ac:dyDescent="0.25">
      <c r="A810">
        <v>809</v>
      </c>
    </row>
    <row r="811" spans="1:5" x14ac:dyDescent="0.25">
      <c r="A811">
        <v>810</v>
      </c>
      <c r="C811" s="5">
        <v>2</v>
      </c>
    </row>
    <row r="812" spans="1:5" x14ac:dyDescent="0.25">
      <c r="A812">
        <v>811</v>
      </c>
      <c r="C812" s="5">
        <v>2</v>
      </c>
    </row>
    <row r="813" spans="1:5" x14ac:dyDescent="0.25">
      <c r="A813">
        <v>812</v>
      </c>
      <c r="B813" s="2">
        <v>1</v>
      </c>
      <c r="C813" s="5">
        <v>2</v>
      </c>
    </row>
    <row r="814" spans="1:5" x14ac:dyDescent="0.25">
      <c r="A814">
        <v>813</v>
      </c>
      <c r="B814" s="2">
        <v>1</v>
      </c>
      <c r="C814" s="5">
        <v>2</v>
      </c>
    </row>
    <row r="815" spans="1:5" x14ac:dyDescent="0.25">
      <c r="A815">
        <v>814</v>
      </c>
      <c r="B815" s="2">
        <v>1</v>
      </c>
      <c r="C815" s="5">
        <v>2</v>
      </c>
    </row>
    <row r="816" spans="1:5" x14ac:dyDescent="0.25">
      <c r="A816">
        <v>815</v>
      </c>
      <c r="B816" s="2">
        <v>1</v>
      </c>
      <c r="C816" s="5">
        <v>2</v>
      </c>
    </row>
    <row r="817" spans="1:5" x14ac:dyDescent="0.25">
      <c r="A817">
        <v>816</v>
      </c>
      <c r="B817" s="2">
        <v>1</v>
      </c>
      <c r="C817" s="5">
        <v>2</v>
      </c>
    </row>
    <row r="818" spans="1:5" x14ac:dyDescent="0.25">
      <c r="A818">
        <v>817</v>
      </c>
      <c r="B818" s="2">
        <v>1</v>
      </c>
    </row>
    <row r="819" spans="1:5" x14ac:dyDescent="0.25">
      <c r="A819">
        <v>818</v>
      </c>
      <c r="B819" s="2">
        <v>1</v>
      </c>
    </row>
    <row r="820" spans="1:5" x14ac:dyDescent="0.25">
      <c r="A820">
        <v>819</v>
      </c>
      <c r="B820" s="2">
        <v>1</v>
      </c>
      <c r="D820" s="4">
        <v>3</v>
      </c>
    </row>
    <row r="821" spans="1:5" x14ac:dyDescent="0.25">
      <c r="A821">
        <v>820</v>
      </c>
      <c r="D821" s="4">
        <v>3</v>
      </c>
      <c r="E821" s="3">
        <v>4</v>
      </c>
    </row>
    <row r="822" spans="1:5" x14ac:dyDescent="0.25">
      <c r="A822">
        <v>821</v>
      </c>
      <c r="D822" s="4">
        <v>3</v>
      </c>
      <c r="E822" s="3">
        <v>4</v>
      </c>
    </row>
    <row r="823" spans="1:5" x14ac:dyDescent="0.25">
      <c r="A823">
        <v>822</v>
      </c>
      <c r="D823" s="4">
        <v>3</v>
      </c>
      <c r="E823" s="3">
        <v>4</v>
      </c>
    </row>
    <row r="824" spans="1:5" x14ac:dyDescent="0.25">
      <c r="A824">
        <v>823</v>
      </c>
      <c r="D824" s="4">
        <v>3</v>
      </c>
      <c r="E824" s="3">
        <v>4</v>
      </c>
    </row>
    <row r="825" spans="1:5" x14ac:dyDescent="0.25">
      <c r="A825">
        <v>824</v>
      </c>
      <c r="D825" s="4">
        <v>3</v>
      </c>
      <c r="E825" s="3">
        <v>4</v>
      </c>
    </row>
    <row r="826" spans="1:5" x14ac:dyDescent="0.25">
      <c r="A826">
        <v>825</v>
      </c>
      <c r="D826" s="4">
        <v>3</v>
      </c>
      <c r="E826" s="3">
        <v>4</v>
      </c>
    </row>
    <row r="827" spans="1:5" x14ac:dyDescent="0.25">
      <c r="A827">
        <v>826</v>
      </c>
      <c r="C827" s="5">
        <v>2</v>
      </c>
      <c r="D827" s="4">
        <v>3</v>
      </c>
      <c r="E827" s="3">
        <v>4</v>
      </c>
    </row>
    <row r="828" spans="1:5" x14ac:dyDescent="0.25">
      <c r="A828">
        <v>827</v>
      </c>
      <c r="C828" s="5">
        <v>2</v>
      </c>
      <c r="E828" s="3">
        <v>4</v>
      </c>
    </row>
    <row r="829" spans="1:5" x14ac:dyDescent="0.25">
      <c r="A829">
        <v>828</v>
      </c>
      <c r="C829" s="5">
        <v>2</v>
      </c>
    </row>
    <row r="830" spans="1:5" x14ac:dyDescent="0.25">
      <c r="A830">
        <v>829</v>
      </c>
      <c r="C830" s="5">
        <v>2</v>
      </c>
    </row>
    <row r="831" spans="1:5" x14ac:dyDescent="0.25">
      <c r="A831">
        <v>830</v>
      </c>
      <c r="C831" s="5">
        <v>2</v>
      </c>
    </row>
    <row r="832" spans="1:5" x14ac:dyDescent="0.25">
      <c r="A832">
        <v>831</v>
      </c>
      <c r="B832" s="2">
        <v>1</v>
      </c>
      <c r="C832" s="5">
        <v>2</v>
      </c>
    </row>
    <row r="833" spans="1:5" x14ac:dyDescent="0.25">
      <c r="A833">
        <v>832</v>
      </c>
      <c r="B833" s="2">
        <v>1</v>
      </c>
      <c r="C833" s="5">
        <v>2</v>
      </c>
    </row>
    <row r="834" spans="1:5" x14ac:dyDescent="0.25">
      <c r="A834">
        <v>833</v>
      </c>
      <c r="B834" s="2">
        <v>1</v>
      </c>
      <c r="C834" s="5">
        <v>2</v>
      </c>
    </row>
    <row r="835" spans="1:5" x14ac:dyDescent="0.25">
      <c r="A835">
        <v>834</v>
      </c>
      <c r="B835" s="2">
        <v>1</v>
      </c>
      <c r="C835" s="5">
        <v>2</v>
      </c>
    </row>
    <row r="836" spans="1:5" x14ac:dyDescent="0.25">
      <c r="A836">
        <v>835</v>
      </c>
      <c r="B836" s="2">
        <v>1</v>
      </c>
    </row>
    <row r="837" spans="1:5" x14ac:dyDescent="0.25">
      <c r="A837">
        <v>836</v>
      </c>
      <c r="B837" s="2">
        <v>1</v>
      </c>
    </row>
    <row r="838" spans="1:5" x14ac:dyDescent="0.25">
      <c r="A838">
        <v>837</v>
      </c>
      <c r="B838" s="2">
        <v>1</v>
      </c>
    </row>
    <row r="839" spans="1:5" x14ac:dyDescent="0.25">
      <c r="A839">
        <v>838</v>
      </c>
      <c r="B839" s="2">
        <v>1</v>
      </c>
    </row>
    <row r="840" spans="1:5" x14ac:dyDescent="0.25">
      <c r="A840">
        <v>839</v>
      </c>
      <c r="B840" s="2">
        <v>1</v>
      </c>
      <c r="D840" s="4">
        <v>3</v>
      </c>
      <c r="E840" s="3">
        <v>4</v>
      </c>
    </row>
    <row r="841" spans="1:5" x14ac:dyDescent="0.25">
      <c r="A841">
        <v>840</v>
      </c>
      <c r="D841" s="4">
        <v>3</v>
      </c>
      <c r="E841" s="3">
        <v>4</v>
      </c>
    </row>
    <row r="842" spans="1:5" x14ac:dyDescent="0.25">
      <c r="A842">
        <v>841</v>
      </c>
      <c r="D842" s="4">
        <v>3</v>
      </c>
      <c r="E842" s="3">
        <v>4</v>
      </c>
    </row>
    <row r="843" spans="1:5" x14ac:dyDescent="0.25">
      <c r="A843">
        <v>842</v>
      </c>
      <c r="D843" s="4">
        <v>3</v>
      </c>
      <c r="E843" s="3">
        <v>4</v>
      </c>
    </row>
    <row r="844" spans="1:5" x14ac:dyDescent="0.25">
      <c r="A844">
        <v>843</v>
      </c>
      <c r="D844" s="4">
        <v>3</v>
      </c>
      <c r="E844" s="3">
        <v>4</v>
      </c>
    </row>
    <row r="845" spans="1:5" x14ac:dyDescent="0.25">
      <c r="A845">
        <v>844</v>
      </c>
      <c r="D845" s="4">
        <v>3</v>
      </c>
      <c r="E845" s="3">
        <v>4</v>
      </c>
    </row>
    <row r="846" spans="1:5" x14ac:dyDescent="0.25">
      <c r="A846">
        <v>845</v>
      </c>
      <c r="D846" s="4">
        <v>3</v>
      </c>
      <c r="E846" s="3">
        <v>4</v>
      </c>
    </row>
    <row r="847" spans="1:5" x14ac:dyDescent="0.25">
      <c r="A847">
        <v>846</v>
      </c>
      <c r="D847" s="4">
        <v>3</v>
      </c>
      <c r="E847" s="3">
        <v>4</v>
      </c>
    </row>
    <row r="848" spans="1:5" x14ac:dyDescent="0.25">
      <c r="A848">
        <v>847</v>
      </c>
      <c r="D848" s="4">
        <v>3</v>
      </c>
      <c r="E848" s="3">
        <v>4</v>
      </c>
    </row>
    <row r="849" spans="1:5" x14ac:dyDescent="0.25">
      <c r="A849">
        <v>848</v>
      </c>
      <c r="D849" s="4">
        <v>3</v>
      </c>
      <c r="E849" s="3">
        <v>4</v>
      </c>
    </row>
    <row r="850" spans="1:5" x14ac:dyDescent="0.25">
      <c r="A850">
        <v>849</v>
      </c>
    </row>
    <row r="851" spans="1:5" x14ac:dyDescent="0.25">
      <c r="A851">
        <v>850</v>
      </c>
      <c r="C851" s="5">
        <v>2</v>
      </c>
    </row>
    <row r="852" spans="1:5" x14ac:dyDescent="0.25">
      <c r="A852">
        <v>851</v>
      </c>
      <c r="C852" s="5">
        <v>2</v>
      </c>
    </row>
    <row r="853" spans="1:5" x14ac:dyDescent="0.25">
      <c r="A853">
        <v>852</v>
      </c>
      <c r="C853" s="5">
        <v>2</v>
      </c>
    </row>
    <row r="854" spans="1:5" x14ac:dyDescent="0.25">
      <c r="A854">
        <v>853</v>
      </c>
      <c r="C854" s="5">
        <v>2</v>
      </c>
    </row>
    <row r="855" spans="1:5" x14ac:dyDescent="0.25">
      <c r="A855">
        <v>854</v>
      </c>
      <c r="C855" s="5">
        <v>2</v>
      </c>
    </row>
    <row r="856" spans="1:5" x14ac:dyDescent="0.25">
      <c r="A856">
        <v>855</v>
      </c>
      <c r="B856" s="2">
        <v>1</v>
      </c>
      <c r="C856" s="5">
        <v>2</v>
      </c>
    </row>
    <row r="857" spans="1:5" x14ac:dyDescent="0.25">
      <c r="A857">
        <v>856</v>
      </c>
      <c r="B857" s="2">
        <v>1</v>
      </c>
      <c r="C857" s="5">
        <v>2</v>
      </c>
    </row>
    <row r="858" spans="1:5" x14ac:dyDescent="0.25">
      <c r="A858">
        <v>857</v>
      </c>
      <c r="B858" s="2">
        <v>1</v>
      </c>
      <c r="C858" s="5">
        <v>2</v>
      </c>
    </row>
    <row r="859" spans="1:5" x14ac:dyDescent="0.25">
      <c r="A859">
        <v>858</v>
      </c>
      <c r="B859" s="2">
        <v>1</v>
      </c>
    </row>
    <row r="860" spans="1:5" x14ac:dyDescent="0.25">
      <c r="A860">
        <v>859</v>
      </c>
      <c r="B860" s="2">
        <v>1</v>
      </c>
    </row>
    <row r="861" spans="1:5" x14ac:dyDescent="0.25">
      <c r="A861">
        <v>860</v>
      </c>
      <c r="B861" s="2">
        <v>1</v>
      </c>
    </row>
    <row r="862" spans="1:5" x14ac:dyDescent="0.25">
      <c r="A862">
        <v>861</v>
      </c>
      <c r="B862" s="2">
        <v>1</v>
      </c>
    </row>
    <row r="863" spans="1:5" x14ac:dyDescent="0.25">
      <c r="A863">
        <v>862</v>
      </c>
      <c r="B863" s="2">
        <v>1</v>
      </c>
    </row>
    <row r="864" spans="1:5" x14ac:dyDescent="0.25">
      <c r="A864">
        <v>863</v>
      </c>
      <c r="B864" s="2">
        <v>1</v>
      </c>
      <c r="D864" s="4">
        <v>3</v>
      </c>
      <c r="E864" s="3">
        <v>4</v>
      </c>
    </row>
    <row r="865" spans="1:5" x14ac:dyDescent="0.25">
      <c r="A865">
        <v>864</v>
      </c>
      <c r="D865" s="4">
        <v>3</v>
      </c>
      <c r="E865" s="3">
        <v>4</v>
      </c>
    </row>
    <row r="866" spans="1:5" x14ac:dyDescent="0.25">
      <c r="A866">
        <v>865</v>
      </c>
      <c r="D866" s="4">
        <v>3</v>
      </c>
      <c r="E866" s="3">
        <v>4</v>
      </c>
    </row>
    <row r="867" spans="1:5" x14ac:dyDescent="0.25">
      <c r="A867">
        <v>866</v>
      </c>
      <c r="D867" s="4">
        <v>3</v>
      </c>
      <c r="E867" s="3">
        <v>4</v>
      </c>
    </row>
    <row r="868" spans="1:5" x14ac:dyDescent="0.25">
      <c r="A868">
        <v>867</v>
      </c>
      <c r="D868" s="4">
        <v>3</v>
      </c>
      <c r="E868" s="3">
        <v>4</v>
      </c>
    </row>
    <row r="869" spans="1:5" x14ac:dyDescent="0.25">
      <c r="A869">
        <v>868</v>
      </c>
      <c r="D869" s="4">
        <v>3</v>
      </c>
      <c r="E869" s="3">
        <v>4</v>
      </c>
    </row>
    <row r="870" spans="1:5" x14ac:dyDescent="0.25">
      <c r="A870">
        <v>869</v>
      </c>
      <c r="D870" s="4">
        <v>3</v>
      </c>
      <c r="E870" s="3">
        <v>4</v>
      </c>
    </row>
    <row r="871" spans="1:5" x14ac:dyDescent="0.25">
      <c r="A871">
        <v>870</v>
      </c>
      <c r="D871" s="4">
        <v>3</v>
      </c>
      <c r="E871" s="3">
        <v>4</v>
      </c>
    </row>
    <row r="872" spans="1:5" x14ac:dyDescent="0.25">
      <c r="A872">
        <v>871</v>
      </c>
      <c r="D872" s="4">
        <v>3</v>
      </c>
      <c r="E872" s="3">
        <v>4</v>
      </c>
    </row>
    <row r="873" spans="1:5" x14ac:dyDescent="0.25">
      <c r="A873">
        <v>872</v>
      </c>
      <c r="D873" s="4">
        <v>3</v>
      </c>
    </row>
    <row r="874" spans="1:5" x14ac:dyDescent="0.25">
      <c r="A874">
        <v>873</v>
      </c>
    </row>
    <row r="875" spans="1:5" x14ac:dyDescent="0.25">
      <c r="A875">
        <v>874</v>
      </c>
    </row>
    <row r="876" spans="1:5" x14ac:dyDescent="0.25">
      <c r="A876">
        <v>875</v>
      </c>
      <c r="C876" s="5">
        <v>2</v>
      </c>
    </row>
    <row r="877" spans="1:5" x14ac:dyDescent="0.25">
      <c r="A877">
        <v>876</v>
      </c>
      <c r="C877" s="5">
        <v>2</v>
      </c>
    </row>
    <row r="878" spans="1:5" x14ac:dyDescent="0.25">
      <c r="A878">
        <v>877</v>
      </c>
      <c r="C878" s="5">
        <v>2</v>
      </c>
    </row>
    <row r="879" spans="1:5" x14ac:dyDescent="0.25">
      <c r="A879">
        <v>878</v>
      </c>
      <c r="C879" s="5">
        <v>2</v>
      </c>
    </row>
    <row r="880" spans="1:5" x14ac:dyDescent="0.25">
      <c r="A880">
        <v>879</v>
      </c>
      <c r="C880" s="5">
        <v>2</v>
      </c>
    </row>
    <row r="881" spans="1:5" x14ac:dyDescent="0.25">
      <c r="A881">
        <v>880</v>
      </c>
      <c r="C881" s="5">
        <v>2</v>
      </c>
    </row>
    <row r="882" spans="1:5" x14ac:dyDescent="0.25">
      <c r="A882">
        <v>881</v>
      </c>
      <c r="C882" s="5">
        <v>2</v>
      </c>
    </row>
    <row r="883" spans="1:5" x14ac:dyDescent="0.25">
      <c r="A883">
        <v>882</v>
      </c>
      <c r="B883" s="2">
        <v>1</v>
      </c>
      <c r="C883" s="5">
        <v>2</v>
      </c>
    </row>
    <row r="884" spans="1:5" x14ac:dyDescent="0.25">
      <c r="A884">
        <v>883</v>
      </c>
      <c r="B884" s="2">
        <v>1</v>
      </c>
      <c r="C884" s="5">
        <v>2</v>
      </c>
    </row>
    <row r="885" spans="1:5" x14ac:dyDescent="0.25">
      <c r="A885">
        <v>884</v>
      </c>
      <c r="B885" s="2">
        <v>1</v>
      </c>
    </row>
    <row r="886" spans="1:5" x14ac:dyDescent="0.25">
      <c r="A886">
        <v>885</v>
      </c>
      <c r="B886" s="2">
        <v>1</v>
      </c>
    </row>
    <row r="887" spans="1:5" x14ac:dyDescent="0.25">
      <c r="A887">
        <v>886</v>
      </c>
      <c r="B887" s="2">
        <v>1</v>
      </c>
      <c r="E887" s="3">
        <v>4</v>
      </c>
    </row>
    <row r="888" spans="1:5" x14ac:dyDescent="0.25">
      <c r="A888">
        <v>887</v>
      </c>
      <c r="B888" s="2">
        <v>1</v>
      </c>
      <c r="E888" s="3">
        <v>4</v>
      </c>
    </row>
    <row r="889" spans="1:5" x14ac:dyDescent="0.25">
      <c r="A889">
        <v>888</v>
      </c>
      <c r="D889" s="4">
        <v>3</v>
      </c>
      <c r="E889" s="3">
        <v>4</v>
      </c>
    </row>
    <row r="890" spans="1:5" x14ac:dyDescent="0.25">
      <c r="A890">
        <v>889</v>
      </c>
      <c r="D890" s="4">
        <v>3</v>
      </c>
      <c r="E890" s="3">
        <v>4</v>
      </c>
    </row>
    <row r="891" spans="1:5" x14ac:dyDescent="0.25">
      <c r="A891">
        <v>890</v>
      </c>
      <c r="D891" s="4">
        <v>3</v>
      </c>
      <c r="E891" s="3">
        <v>4</v>
      </c>
    </row>
    <row r="892" spans="1:5" x14ac:dyDescent="0.25">
      <c r="A892">
        <v>891</v>
      </c>
      <c r="D892" s="4">
        <v>3</v>
      </c>
      <c r="E892" s="3">
        <v>4</v>
      </c>
    </row>
    <row r="893" spans="1:5" x14ac:dyDescent="0.25">
      <c r="A893">
        <v>892</v>
      </c>
      <c r="D893" s="4">
        <v>3</v>
      </c>
      <c r="E893" s="3">
        <v>4</v>
      </c>
    </row>
    <row r="894" spans="1:5" x14ac:dyDescent="0.25">
      <c r="A894">
        <v>893</v>
      </c>
      <c r="D894" s="4">
        <v>3</v>
      </c>
      <c r="E894" s="3">
        <v>4</v>
      </c>
    </row>
    <row r="895" spans="1:5" x14ac:dyDescent="0.25">
      <c r="A895">
        <v>894</v>
      </c>
      <c r="D895" s="4">
        <v>3</v>
      </c>
    </row>
    <row r="896" spans="1:5" x14ac:dyDescent="0.25">
      <c r="A896">
        <v>895</v>
      </c>
      <c r="D896" s="4">
        <v>3</v>
      </c>
    </row>
    <row r="897" spans="1:5" x14ac:dyDescent="0.25">
      <c r="A897">
        <v>896</v>
      </c>
    </row>
    <row r="898" spans="1:5" x14ac:dyDescent="0.25">
      <c r="A898">
        <v>897</v>
      </c>
    </row>
    <row r="899" spans="1:5" x14ac:dyDescent="0.25">
      <c r="A899">
        <v>898</v>
      </c>
      <c r="C899" s="5">
        <v>2</v>
      </c>
    </row>
    <row r="900" spans="1:5" x14ac:dyDescent="0.25">
      <c r="A900">
        <v>899</v>
      </c>
      <c r="C900" s="5">
        <v>2</v>
      </c>
    </row>
    <row r="901" spans="1:5" x14ac:dyDescent="0.25">
      <c r="A901">
        <v>900</v>
      </c>
      <c r="C901" s="5">
        <v>2</v>
      </c>
    </row>
    <row r="902" spans="1:5" x14ac:dyDescent="0.25">
      <c r="A902">
        <v>901</v>
      </c>
      <c r="C902" s="5">
        <v>2</v>
      </c>
    </row>
    <row r="903" spans="1:5" x14ac:dyDescent="0.25">
      <c r="A903">
        <v>902</v>
      </c>
      <c r="C903" s="5">
        <v>2</v>
      </c>
    </row>
    <row r="904" spans="1:5" x14ac:dyDescent="0.25">
      <c r="A904">
        <v>903</v>
      </c>
      <c r="C904" s="5">
        <v>2</v>
      </c>
    </row>
    <row r="905" spans="1:5" x14ac:dyDescent="0.25">
      <c r="A905">
        <v>904</v>
      </c>
      <c r="C905" s="5">
        <v>2</v>
      </c>
    </row>
    <row r="906" spans="1:5" x14ac:dyDescent="0.25">
      <c r="A906">
        <v>905</v>
      </c>
      <c r="B906" s="2">
        <v>1</v>
      </c>
      <c r="C906" s="5">
        <v>2</v>
      </c>
    </row>
    <row r="907" spans="1:5" x14ac:dyDescent="0.25">
      <c r="A907">
        <v>906</v>
      </c>
      <c r="B907" s="2">
        <v>1</v>
      </c>
      <c r="C907" s="5">
        <v>2</v>
      </c>
    </row>
    <row r="908" spans="1:5" x14ac:dyDescent="0.25">
      <c r="A908">
        <v>907</v>
      </c>
      <c r="B908" s="2">
        <v>1</v>
      </c>
    </row>
    <row r="909" spans="1:5" x14ac:dyDescent="0.25">
      <c r="A909">
        <v>908</v>
      </c>
      <c r="B909" s="2">
        <v>1</v>
      </c>
    </row>
    <row r="910" spans="1:5" x14ac:dyDescent="0.25">
      <c r="A910">
        <v>909</v>
      </c>
      <c r="B910" s="2">
        <v>1</v>
      </c>
    </row>
    <row r="911" spans="1:5" x14ac:dyDescent="0.25">
      <c r="A911">
        <v>910</v>
      </c>
      <c r="B911" s="2">
        <v>1</v>
      </c>
      <c r="E911" s="3">
        <v>4</v>
      </c>
    </row>
    <row r="912" spans="1:5" x14ac:dyDescent="0.25">
      <c r="A912">
        <v>911</v>
      </c>
      <c r="D912" s="4">
        <v>3</v>
      </c>
      <c r="E912" s="3">
        <v>4</v>
      </c>
    </row>
    <row r="913" spans="1:5" x14ac:dyDescent="0.25">
      <c r="A913">
        <v>912</v>
      </c>
      <c r="D913" s="4">
        <v>3</v>
      </c>
      <c r="E913" s="3">
        <v>4</v>
      </c>
    </row>
    <row r="914" spans="1:5" x14ac:dyDescent="0.25">
      <c r="A914">
        <v>913</v>
      </c>
      <c r="D914" s="4">
        <v>3</v>
      </c>
      <c r="E914" s="3">
        <v>4</v>
      </c>
    </row>
    <row r="915" spans="1:5" x14ac:dyDescent="0.25">
      <c r="A915">
        <v>914</v>
      </c>
      <c r="D915" s="4">
        <v>3</v>
      </c>
      <c r="E915" s="3">
        <v>4</v>
      </c>
    </row>
    <row r="916" spans="1:5" x14ac:dyDescent="0.25">
      <c r="A916">
        <v>915</v>
      </c>
      <c r="D916" s="4">
        <v>3</v>
      </c>
      <c r="E916" s="3">
        <v>4</v>
      </c>
    </row>
    <row r="917" spans="1:5" x14ac:dyDescent="0.25">
      <c r="A917">
        <v>916</v>
      </c>
      <c r="D917" s="4">
        <v>3</v>
      </c>
      <c r="E917" s="3">
        <v>4</v>
      </c>
    </row>
    <row r="918" spans="1:5" x14ac:dyDescent="0.25">
      <c r="A918">
        <v>917</v>
      </c>
      <c r="D918" s="4">
        <v>3</v>
      </c>
      <c r="E918" s="3">
        <v>4</v>
      </c>
    </row>
    <row r="919" spans="1:5" x14ac:dyDescent="0.25">
      <c r="A919">
        <v>918</v>
      </c>
      <c r="D919" s="4">
        <v>3</v>
      </c>
    </row>
    <row r="920" spans="1:5" x14ac:dyDescent="0.25">
      <c r="A920">
        <v>919</v>
      </c>
    </row>
    <row r="921" spans="1:5" x14ac:dyDescent="0.25">
      <c r="A921">
        <v>920</v>
      </c>
      <c r="C921" s="5">
        <v>2</v>
      </c>
    </row>
    <row r="922" spans="1:5" x14ac:dyDescent="0.25">
      <c r="A922">
        <v>921</v>
      </c>
      <c r="C922" s="5">
        <v>2</v>
      </c>
    </row>
    <row r="923" spans="1:5" x14ac:dyDescent="0.25">
      <c r="A923">
        <v>922</v>
      </c>
      <c r="C923" s="5">
        <v>2</v>
      </c>
    </row>
    <row r="924" spans="1:5" x14ac:dyDescent="0.25">
      <c r="A924">
        <v>923</v>
      </c>
      <c r="C924" s="5">
        <v>2</v>
      </c>
    </row>
    <row r="925" spans="1:5" x14ac:dyDescent="0.25">
      <c r="A925">
        <v>924</v>
      </c>
      <c r="C925" s="5">
        <v>2</v>
      </c>
    </row>
    <row r="926" spans="1:5" x14ac:dyDescent="0.25">
      <c r="A926">
        <v>925</v>
      </c>
      <c r="B926" s="2">
        <v>1</v>
      </c>
      <c r="C926" s="5">
        <v>2</v>
      </c>
    </row>
    <row r="927" spans="1:5" x14ac:dyDescent="0.25">
      <c r="A927">
        <v>926</v>
      </c>
      <c r="B927" s="2">
        <v>1</v>
      </c>
      <c r="C927" s="5">
        <v>2</v>
      </c>
    </row>
    <row r="928" spans="1:5" x14ac:dyDescent="0.25">
      <c r="A928">
        <v>927</v>
      </c>
      <c r="B928" s="2">
        <v>1</v>
      </c>
      <c r="C928" s="5">
        <v>2</v>
      </c>
    </row>
    <row r="929" spans="1:5" x14ac:dyDescent="0.25">
      <c r="A929">
        <v>928</v>
      </c>
      <c r="B929" s="2">
        <v>1</v>
      </c>
    </row>
    <row r="930" spans="1:5" x14ac:dyDescent="0.25">
      <c r="A930">
        <v>929</v>
      </c>
      <c r="B930" s="2">
        <v>1</v>
      </c>
    </row>
    <row r="931" spans="1:5" x14ac:dyDescent="0.25">
      <c r="A931">
        <v>930</v>
      </c>
      <c r="B931" s="2">
        <v>1</v>
      </c>
    </row>
    <row r="932" spans="1:5" x14ac:dyDescent="0.25">
      <c r="A932">
        <v>931</v>
      </c>
      <c r="B932" s="2">
        <v>1</v>
      </c>
    </row>
    <row r="933" spans="1:5" x14ac:dyDescent="0.25">
      <c r="A933">
        <v>932</v>
      </c>
      <c r="B933" s="2">
        <v>1</v>
      </c>
      <c r="E933" s="3">
        <v>4</v>
      </c>
    </row>
    <row r="934" spans="1:5" x14ac:dyDescent="0.25">
      <c r="A934">
        <v>933</v>
      </c>
      <c r="D934" s="4">
        <v>3</v>
      </c>
      <c r="E934" s="3">
        <v>4</v>
      </c>
    </row>
    <row r="935" spans="1:5" x14ac:dyDescent="0.25">
      <c r="A935">
        <v>934</v>
      </c>
      <c r="D935" s="4">
        <v>3</v>
      </c>
      <c r="E935" s="3">
        <v>4</v>
      </c>
    </row>
    <row r="936" spans="1:5" x14ac:dyDescent="0.25">
      <c r="A936">
        <v>935</v>
      </c>
      <c r="D936" s="4">
        <v>3</v>
      </c>
      <c r="E936" s="3">
        <v>4</v>
      </c>
    </row>
    <row r="937" spans="1:5" x14ac:dyDescent="0.25">
      <c r="A937">
        <v>936</v>
      </c>
      <c r="D937" s="4">
        <v>3</v>
      </c>
      <c r="E937" s="3">
        <v>4</v>
      </c>
    </row>
    <row r="938" spans="1:5" x14ac:dyDescent="0.25">
      <c r="A938">
        <v>937</v>
      </c>
      <c r="D938" s="4">
        <v>3</v>
      </c>
      <c r="E938" s="3">
        <v>4</v>
      </c>
    </row>
    <row r="939" spans="1:5" x14ac:dyDescent="0.25">
      <c r="A939">
        <v>938</v>
      </c>
      <c r="D939" s="4">
        <v>3</v>
      </c>
      <c r="E939" s="3">
        <v>4</v>
      </c>
    </row>
    <row r="940" spans="1:5" x14ac:dyDescent="0.25">
      <c r="A940">
        <v>939</v>
      </c>
      <c r="D940" s="4">
        <v>3</v>
      </c>
      <c r="E940" s="3">
        <v>4</v>
      </c>
    </row>
    <row r="941" spans="1:5" x14ac:dyDescent="0.25">
      <c r="A941">
        <v>940</v>
      </c>
      <c r="D941" s="4">
        <v>3</v>
      </c>
      <c r="E941" s="3">
        <v>4</v>
      </c>
    </row>
    <row r="942" spans="1:5" x14ac:dyDescent="0.25">
      <c r="A942">
        <v>941</v>
      </c>
      <c r="C942" s="5">
        <v>2</v>
      </c>
    </row>
    <row r="943" spans="1:5" x14ac:dyDescent="0.25">
      <c r="A943">
        <v>942</v>
      </c>
      <c r="C943" s="5">
        <v>2</v>
      </c>
    </row>
    <row r="944" spans="1:5" x14ac:dyDescent="0.25">
      <c r="A944">
        <v>943</v>
      </c>
      <c r="C944" s="5">
        <v>2</v>
      </c>
    </row>
    <row r="945" spans="1:5" x14ac:dyDescent="0.25">
      <c r="A945">
        <v>944</v>
      </c>
      <c r="C945" s="5">
        <v>2</v>
      </c>
    </row>
    <row r="946" spans="1:5" x14ac:dyDescent="0.25">
      <c r="A946">
        <v>945</v>
      </c>
      <c r="C946" s="5">
        <v>2</v>
      </c>
    </row>
    <row r="947" spans="1:5" x14ac:dyDescent="0.25">
      <c r="A947">
        <v>946</v>
      </c>
      <c r="C947" s="5">
        <v>2</v>
      </c>
    </row>
    <row r="948" spans="1:5" x14ac:dyDescent="0.25">
      <c r="A948">
        <v>947</v>
      </c>
      <c r="C948" s="5">
        <v>2</v>
      </c>
    </row>
    <row r="949" spans="1:5" x14ac:dyDescent="0.25">
      <c r="A949">
        <v>948</v>
      </c>
      <c r="B949" s="2">
        <v>1</v>
      </c>
      <c r="C949" s="5">
        <v>2</v>
      </c>
    </row>
    <row r="950" spans="1:5" x14ac:dyDescent="0.25">
      <c r="A950">
        <v>949</v>
      </c>
      <c r="B950" s="2">
        <v>1</v>
      </c>
      <c r="C950" s="5">
        <v>2</v>
      </c>
    </row>
    <row r="951" spans="1:5" x14ac:dyDescent="0.25">
      <c r="A951">
        <v>950</v>
      </c>
      <c r="B951" s="2">
        <v>1</v>
      </c>
    </row>
    <row r="952" spans="1:5" x14ac:dyDescent="0.25">
      <c r="A952">
        <v>951</v>
      </c>
      <c r="B952" s="2">
        <v>1</v>
      </c>
    </row>
    <row r="953" spans="1:5" x14ac:dyDescent="0.25">
      <c r="A953">
        <v>952</v>
      </c>
      <c r="B953" s="2">
        <v>1</v>
      </c>
    </row>
    <row r="954" spans="1:5" x14ac:dyDescent="0.25">
      <c r="A954">
        <v>953</v>
      </c>
      <c r="B954" s="2">
        <v>1</v>
      </c>
    </row>
    <row r="955" spans="1:5" x14ac:dyDescent="0.25">
      <c r="A955">
        <v>954</v>
      </c>
      <c r="B955" s="2">
        <v>1</v>
      </c>
    </row>
    <row r="956" spans="1:5" x14ac:dyDescent="0.25">
      <c r="A956">
        <v>955</v>
      </c>
      <c r="E956" s="3">
        <v>4</v>
      </c>
    </row>
    <row r="957" spans="1:5" x14ac:dyDescent="0.25">
      <c r="A957">
        <v>956</v>
      </c>
      <c r="D957" s="4">
        <v>3</v>
      </c>
      <c r="E957" s="3">
        <v>4</v>
      </c>
    </row>
    <row r="958" spans="1:5" x14ac:dyDescent="0.25">
      <c r="A958">
        <v>957</v>
      </c>
      <c r="D958" s="4">
        <v>3</v>
      </c>
      <c r="E958" s="3">
        <v>4</v>
      </c>
    </row>
    <row r="959" spans="1:5" x14ac:dyDescent="0.25">
      <c r="A959">
        <v>958</v>
      </c>
      <c r="D959" s="4">
        <v>3</v>
      </c>
      <c r="E959" s="3">
        <v>4</v>
      </c>
    </row>
    <row r="960" spans="1:5" x14ac:dyDescent="0.25">
      <c r="A960">
        <v>959</v>
      </c>
      <c r="D960" s="4">
        <v>3</v>
      </c>
      <c r="E960" s="3">
        <v>4</v>
      </c>
    </row>
    <row r="961" spans="1:5" x14ac:dyDescent="0.25">
      <c r="A961">
        <v>960</v>
      </c>
      <c r="D961" s="4">
        <v>3</v>
      </c>
      <c r="E961" s="3">
        <v>4</v>
      </c>
    </row>
    <row r="962" spans="1:5" x14ac:dyDescent="0.25">
      <c r="A962">
        <v>961</v>
      </c>
      <c r="D962" s="4">
        <v>3</v>
      </c>
      <c r="E962" s="3">
        <v>4</v>
      </c>
    </row>
    <row r="963" spans="1:5" x14ac:dyDescent="0.25">
      <c r="A963">
        <v>962</v>
      </c>
      <c r="D963" s="4">
        <v>3</v>
      </c>
      <c r="E963" s="3">
        <v>4</v>
      </c>
    </row>
    <row r="964" spans="1:5" x14ac:dyDescent="0.25">
      <c r="A964">
        <v>963</v>
      </c>
      <c r="C964" s="5">
        <v>2</v>
      </c>
      <c r="D964" s="4">
        <v>3</v>
      </c>
      <c r="E964" s="3">
        <v>4</v>
      </c>
    </row>
    <row r="965" spans="1:5" x14ac:dyDescent="0.25">
      <c r="A965">
        <v>964</v>
      </c>
      <c r="C965" s="5">
        <v>2</v>
      </c>
      <c r="D965" s="4">
        <v>3</v>
      </c>
      <c r="E965" s="3">
        <v>4</v>
      </c>
    </row>
    <row r="966" spans="1:5" x14ac:dyDescent="0.25">
      <c r="A966">
        <v>965</v>
      </c>
      <c r="C966" s="5">
        <v>2</v>
      </c>
      <c r="D966" s="4">
        <v>3</v>
      </c>
    </row>
    <row r="967" spans="1:5" x14ac:dyDescent="0.25">
      <c r="A967">
        <v>966</v>
      </c>
      <c r="C967" s="5">
        <v>2</v>
      </c>
    </row>
    <row r="968" spans="1:5" x14ac:dyDescent="0.25">
      <c r="A968">
        <v>967</v>
      </c>
      <c r="C968" s="5">
        <v>2</v>
      </c>
    </row>
    <row r="969" spans="1:5" x14ac:dyDescent="0.25">
      <c r="A969">
        <v>968</v>
      </c>
      <c r="C969" s="5">
        <v>2</v>
      </c>
    </row>
    <row r="970" spans="1:5" x14ac:dyDescent="0.25">
      <c r="A970">
        <v>969</v>
      </c>
      <c r="C970" s="5">
        <v>2</v>
      </c>
    </row>
    <row r="971" spans="1:5" x14ac:dyDescent="0.25">
      <c r="A971">
        <v>970</v>
      </c>
      <c r="B971" s="2">
        <v>1</v>
      </c>
      <c r="C971" s="5">
        <v>2</v>
      </c>
    </row>
    <row r="972" spans="1:5" x14ac:dyDescent="0.25">
      <c r="A972">
        <v>971</v>
      </c>
      <c r="B972" s="2">
        <v>1</v>
      </c>
      <c r="C972" s="5">
        <v>2</v>
      </c>
    </row>
    <row r="973" spans="1:5" x14ac:dyDescent="0.25">
      <c r="A973">
        <v>972</v>
      </c>
      <c r="B973" s="2">
        <v>1</v>
      </c>
      <c r="C973" s="5">
        <v>2</v>
      </c>
    </row>
    <row r="974" spans="1:5" x14ac:dyDescent="0.25">
      <c r="A974">
        <v>973</v>
      </c>
      <c r="B974" s="2">
        <v>1</v>
      </c>
      <c r="C974" s="5">
        <v>2</v>
      </c>
    </row>
    <row r="975" spans="1:5" x14ac:dyDescent="0.25">
      <c r="A975">
        <v>974</v>
      </c>
      <c r="B975" s="2">
        <v>1</v>
      </c>
    </row>
    <row r="976" spans="1:5" x14ac:dyDescent="0.25">
      <c r="A976">
        <v>975</v>
      </c>
      <c r="B976" s="2">
        <v>1</v>
      </c>
    </row>
    <row r="977" spans="1:5" x14ac:dyDescent="0.25">
      <c r="A977">
        <v>976</v>
      </c>
      <c r="B977" s="2">
        <v>1</v>
      </c>
    </row>
    <row r="978" spans="1:5" x14ac:dyDescent="0.25">
      <c r="A978">
        <v>977</v>
      </c>
      <c r="B978" s="2">
        <v>1</v>
      </c>
    </row>
    <row r="979" spans="1:5" x14ac:dyDescent="0.25">
      <c r="A979">
        <v>978</v>
      </c>
      <c r="B979" s="2">
        <v>1</v>
      </c>
    </row>
    <row r="980" spans="1:5" x14ac:dyDescent="0.25">
      <c r="A980">
        <v>979</v>
      </c>
      <c r="E980" s="3">
        <v>4</v>
      </c>
    </row>
    <row r="981" spans="1:5" x14ac:dyDescent="0.25">
      <c r="A981">
        <v>980</v>
      </c>
      <c r="E981" s="3">
        <v>4</v>
      </c>
    </row>
    <row r="982" spans="1:5" x14ac:dyDescent="0.25">
      <c r="A982">
        <v>981</v>
      </c>
      <c r="D982" s="4">
        <v>3</v>
      </c>
      <c r="E982" s="3">
        <v>4</v>
      </c>
    </row>
    <row r="983" spans="1:5" x14ac:dyDescent="0.25">
      <c r="A983">
        <v>982</v>
      </c>
      <c r="D983" s="4">
        <v>3</v>
      </c>
      <c r="E983" s="3">
        <v>4</v>
      </c>
    </row>
    <row r="984" spans="1:5" x14ac:dyDescent="0.25">
      <c r="A984">
        <v>983</v>
      </c>
      <c r="D984" s="4">
        <v>3</v>
      </c>
      <c r="E984" s="3">
        <v>4</v>
      </c>
    </row>
    <row r="985" spans="1:5" x14ac:dyDescent="0.25">
      <c r="A985">
        <v>984</v>
      </c>
      <c r="D985" s="4">
        <v>3</v>
      </c>
      <c r="E985" s="3">
        <v>4</v>
      </c>
    </row>
    <row r="986" spans="1:5" x14ac:dyDescent="0.25">
      <c r="A986">
        <v>985</v>
      </c>
      <c r="D986" s="4">
        <v>3</v>
      </c>
      <c r="E986" s="3">
        <v>4</v>
      </c>
    </row>
    <row r="987" spans="1:5" x14ac:dyDescent="0.25">
      <c r="A987">
        <v>986</v>
      </c>
      <c r="C987" s="5">
        <v>2</v>
      </c>
      <c r="D987" s="4">
        <v>3</v>
      </c>
      <c r="E987" s="3">
        <v>4</v>
      </c>
    </row>
    <row r="988" spans="1:5" x14ac:dyDescent="0.25">
      <c r="A988">
        <v>987</v>
      </c>
      <c r="C988" s="5">
        <v>2</v>
      </c>
      <c r="D988" s="4">
        <v>3</v>
      </c>
      <c r="E988" s="3">
        <v>4</v>
      </c>
    </row>
    <row r="989" spans="1:5" x14ac:dyDescent="0.25">
      <c r="A989">
        <v>988</v>
      </c>
      <c r="C989" s="5">
        <v>2</v>
      </c>
      <c r="D989" s="4">
        <v>3</v>
      </c>
      <c r="E989" s="3">
        <v>4</v>
      </c>
    </row>
    <row r="990" spans="1:5" x14ac:dyDescent="0.25">
      <c r="A990">
        <v>989</v>
      </c>
      <c r="C990" s="5">
        <v>2</v>
      </c>
      <c r="D990" s="4">
        <v>3</v>
      </c>
      <c r="E990" s="3">
        <v>4</v>
      </c>
    </row>
    <row r="991" spans="1:5" x14ac:dyDescent="0.25">
      <c r="A991">
        <v>990</v>
      </c>
      <c r="C991" s="5">
        <v>2</v>
      </c>
      <c r="D991" s="4">
        <v>3</v>
      </c>
    </row>
    <row r="992" spans="1:5" x14ac:dyDescent="0.25">
      <c r="A992">
        <v>991</v>
      </c>
      <c r="C992" s="5">
        <v>2</v>
      </c>
      <c r="D992" s="4">
        <v>3</v>
      </c>
    </row>
    <row r="993" spans="1:6" x14ac:dyDescent="0.25">
      <c r="A993">
        <v>992</v>
      </c>
      <c r="C993" s="5">
        <v>2</v>
      </c>
      <c r="D993" s="4">
        <v>3</v>
      </c>
    </row>
    <row r="994" spans="1:6" x14ac:dyDescent="0.25">
      <c r="A994">
        <v>993</v>
      </c>
      <c r="C994" s="5">
        <v>2</v>
      </c>
    </row>
    <row r="995" spans="1:6" x14ac:dyDescent="0.25">
      <c r="A995">
        <v>994</v>
      </c>
      <c r="C995" s="5">
        <v>2</v>
      </c>
    </row>
    <row r="996" spans="1:6" x14ac:dyDescent="0.25">
      <c r="A996">
        <v>995</v>
      </c>
      <c r="C996" s="5">
        <v>2</v>
      </c>
    </row>
    <row r="997" spans="1:6" x14ac:dyDescent="0.25">
      <c r="A997">
        <v>996</v>
      </c>
      <c r="B997" s="2">
        <v>1</v>
      </c>
      <c r="C997" s="5">
        <v>2</v>
      </c>
    </row>
    <row r="998" spans="1:6" x14ac:dyDescent="0.25">
      <c r="A998">
        <v>997</v>
      </c>
      <c r="B998" s="2">
        <v>1</v>
      </c>
      <c r="C998" s="5">
        <v>2</v>
      </c>
    </row>
    <row r="999" spans="1:6" x14ac:dyDescent="0.25">
      <c r="A999">
        <v>998</v>
      </c>
      <c r="B999" s="2">
        <v>1</v>
      </c>
      <c r="C999" s="5">
        <v>2</v>
      </c>
    </row>
    <row r="1000" spans="1:6" x14ac:dyDescent="0.25">
      <c r="A1000">
        <v>999</v>
      </c>
      <c r="B1000" s="2">
        <v>1</v>
      </c>
    </row>
    <row r="1001" spans="1:6" x14ac:dyDescent="0.25">
      <c r="A1001">
        <v>1000</v>
      </c>
      <c r="B1001" s="2">
        <v>1</v>
      </c>
      <c r="F1001" t="s">
        <v>22</v>
      </c>
    </row>
    <row r="1002" spans="1:6" x14ac:dyDescent="0.25">
      <c r="A1002">
        <v>1001</v>
      </c>
    </row>
    <row r="1003" spans="1:6" x14ac:dyDescent="0.25">
      <c r="A1003">
        <v>1002</v>
      </c>
      <c r="F1003" t="s">
        <v>22</v>
      </c>
    </row>
    <row r="1004" spans="1:6" x14ac:dyDescent="0.25">
      <c r="A1004">
        <v>1003</v>
      </c>
      <c r="B1004" s="2">
        <v>1</v>
      </c>
    </row>
    <row r="1005" spans="1:6" x14ac:dyDescent="0.25">
      <c r="A1005">
        <v>1004</v>
      </c>
      <c r="B1005" s="2">
        <v>1</v>
      </c>
      <c r="E1005" s="3">
        <v>4</v>
      </c>
    </row>
    <row r="1006" spans="1:6" x14ac:dyDescent="0.25">
      <c r="A1006">
        <v>1005</v>
      </c>
      <c r="B1006" s="2">
        <v>1</v>
      </c>
      <c r="E1006" s="3">
        <v>4</v>
      </c>
    </row>
    <row r="1007" spans="1:6" x14ac:dyDescent="0.25">
      <c r="A1007">
        <v>1006</v>
      </c>
      <c r="B1007" s="2">
        <v>1</v>
      </c>
      <c r="E1007" s="3">
        <v>4</v>
      </c>
    </row>
    <row r="1008" spans="1:6" x14ac:dyDescent="0.25">
      <c r="A1008">
        <v>1007</v>
      </c>
      <c r="B1008" s="2">
        <v>1</v>
      </c>
      <c r="E1008" s="3">
        <v>4</v>
      </c>
    </row>
    <row r="1009" spans="1:5" x14ac:dyDescent="0.25">
      <c r="A1009">
        <v>1008</v>
      </c>
      <c r="B1009" s="2">
        <v>1</v>
      </c>
      <c r="E1009" s="3">
        <v>4</v>
      </c>
    </row>
    <row r="1010" spans="1:5" x14ac:dyDescent="0.25">
      <c r="A1010">
        <v>1009</v>
      </c>
      <c r="B1010" s="2">
        <v>1</v>
      </c>
      <c r="E1010" s="3">
        <v>4</v>
      </c>
    </row>
    <row r="1011" spans="1:5" x14ac:dyDescent="0.25">
      <c r="A1011">
        <v>1010</v>
      </c>
      <c r="B1011" s="2">
        <v>1</v>
      </c>
      <c r="E1011" s="3">
        <v>4</v>
      </c>
    </row>
    <row r="1012" spans="1:5" x14ac:dyDescent="0.25">
      <c r="A1012">
        <v>1011</v>
      </c>
      <c r="B1012" s="2">
        <v>1</v>
      </c>
      <c r="E1012" s="3">
        <v>4</v>
      </c>
    </row>
    <row r="1013" spans="1:5" x14ac:dyDescent="0.25">
      <c r="A1013">
        <v>1012</v>
      </c>
      <c r="B1013" s="2">
        <v>1</v>
      </c>
      <c r="E1013" s="3">
        <v>4</v>
      </c>
    </row>
    <row r="1014" spans="1:5" x14ac:dyDescent="0.25">
      <c r="A1014">
        <v>1013</v>
      </c>
      <c r="B1014" s="2">
        <v>1</v>
      </c>
      <c r="E1014" s="3">
        <v>4</v>
      </c>
    </row>
    <row r="1015" spans="1:5" x14ac:dyDescent="0.25">
      <c r="A1015">
        <v>1014</v>
      </c>
      <c r="B1015" s="2">
        <v>1</v>
      </c>
      <c r="E1015" s="3">
        <v>4</v>
      </c>
    </row>
    <row r="1016" spans="1:5" x14ac:dyDescent="0.25">
      <c r="A1016">
        <v>1015</v>
      </c>
      <c r="B1016" s="2">
        <v>1</v>
      </c>
      <c r="E1016" s="3">
        <v>4</v>
      </c>
    </row>
    <row r="1017" spans="1:5" x14ac:dyDescent="0.25">
      <c r="A1017">
        <v>1016</v>
      </c>
      <c r="B1017" s="2">
        <v>1</v>
      </c>
      <c r="E1017" s="3">
        <v>4</v>
      </c>
    </row>
    <row r="1018" spans="1:5" x14ac:dyDescent="0.25">
      <c r="A1018">
        <v>1017</v>
      </c>
      <c r="B1018" s="2">
        <v>1</v>
      </c>
      <c r="E1018" s="3">
        <v>4</v>
      </c>
    </row>
    <row r="1019" spans="1:5" x14ac:dyDescent="0.25">
      <c r="A1019">
        <v>1018</v>
      </c>
      <c r="C1019" s="5">
        <v>2</v>
      </c>
      <c r="E1019" s="3">
        <v>4</v>
      </c>
    </row>
    <row r="1020" spans="1:5" x14ac:dyDescent="0.25">
      <c r="A1020">
        <v>1019</v>
      </c>
      <c r="C1020" s="5">
        <v>2</v>
      </c>
    </row>
    <row r="1021" spans="1:5" x14ac:dyDescent="0.25">
      <c r="A1021">
        <v>1020</v>
      </c>
      <c r="C1021" s="5">
        <v>2</v>
      </c>
      <c r="D1021" s="4">
        <v>3</v>
      </c>
    </row>
    <row r="1022" spans="1:5" x14ac:dyDescent="0.25">
      <c r="A1022">
        <v>1021</v>
      </c>
      <c r="C1022" s="5">
        <v>2</v>
      </c>
      <c r="D1022" s="4">
        <v>3</v>
      </c>
    </row>
    <row r="1023" spans="1:5" x14ac:dyDescent="0.25">
      <c r="A1023">
        <v>1022</v>
      </c>
      <c r="C1023" s="5">
        <v>2</v>
      </c>
      <c r="D1023" s="4">
        <v>3</v>
      </c>
    </row>
    <row r="1024" spans="1:5" x14ac:dyDescent="0.25">
      <c r="A1024">
        <v>1023</v>
      </c>
      <c r="C1024" s="5">
        <v>2</v>
      </c>
      <c r="D1024" s="4">
        <v>3</v>
      </c>
    </row>
    <row r="1025" spans="1:5" x14ac:dyDescent="0.25">
      <c r="A1025">
        <v>1024</v>
      </c>
      <c r="C1025" s="5">
        <v>2</v>
      </c>
      <c r="D1025" s="4">
        <v>3</v>
      </c>
    </row>
    <row r="1026" spans="1:5" x14ac:dyDescent="0.25">
      <c r="A1026">
        <v>1025</v>
      </c>
      <c r="C1026" s="5">
        <v>2</v>
      </c>
      <c r="D1026" s="4">
        <v>3</v>
      </c>
    </row>
    <row r="1027" spans="1:5" x14ac:dyDescent="0.25">
      <c r="A1027">
        <v>1026</v>
      </c>
      <c r="C1027" s="5">
        <v>2</v>
      </c>
      <c r="D1027" s="4">
        <v>3</v>
      </c>
    </row>
    <row r="1028" spans="1:5" x14ac:dyDescent="0.25">
      <c r="A1028">
        <v>1027</v>
      </c>
      <c r="C1028" s="5">
        <v>2</v>
      </c>
      <c r="D1028" s="4">
        <v>3</v>
      </c>
    </row>
    <row r="1029" spans="1:5" x14ac:dyDescent="0.25">
      <c r="A1029">
        <v>1028</v>
      </c>
      <c r="C1029" s="5">
        <v>2</v>
      </c>
      <c r="D1029" s="4">
        <v>3</v>
      </c>
    </row>
    <row r="1030" spans="1:5" x14ac:dyDescent="0.25">
      <c r="A1030">
        <v>1029</v>
      </c>
      <c r="C1030" s="5">
        <v>2</v>
      </c>
      <c r="D1030" s="4">
        <v>3</v>
      </c>
    </row>
    <row r="1031" spans="1:5" x14ac:dyDescent="0.25">
      <c r="A1031">
        <v>1030</v>
      </c>
      <c r="C1031" s="5">
        <v>2</v>
      </c>
      <c r="D1031" s="4">
        <v>3</v>
      </c>
    </row>
    <row r="1032" spans="1:5" x14ac:dyDescent="0.25">
      <c r="A1032">
        <v>1031</v>
      </c>
      <c r="C1032" s="5">
        <v>2</v>
      </c>
      <c r="D1032" s="4">
        <v>3</v>
      </c>
    </row>
    <row r="1033" spans="1:5" x14ac:dyDescent="0.25">
      <c r="A1033">
        <v>1032</v>
      </c>
      <c r="D1033" s="4">
        <v>3</v>
      </c>
    </row>
    <row r="1034" spans="1:5" x14ac:dyDescent="0.25">
      <c r="A1034">
        <v>1033</v>
      </c>
      <c r="B1034" s="2">
        <v>1</v>
      </c>
      <c r="D1034" s="4">
        <v>3</v>
      </c>
    </row>
    <row r="1035" spans="1:5" x14ac:dyDescent="0.25">
      <c r="A1035">
        <v>1034</v>
      </c>
      <c r="B1035" s="2">
        <v>1</v>
      </c>
      <c r="D1035" s="4">
        <v>3</v>
      </c>
      <c r="E1035" s="3">
        <v>4</v>
      </c>
    </row>
    <row r="1036" spans="1:5" x14ac:dyDescent="0.25">
      <c r="A1036">
        <v>1035</v>
      </c>
      <c r="B1036" s="2">
        <v>1</v>
      </c>
      <c r="E1036" s="3">
        <v>4</v>
      </c>
    </row>
    <row r="1037" spans="1:5" x14ac:dyDescent="0.25">
      <c r="A1037">
        <v>1036</v>
      </c>
      <c r="B1037" s="2">
        <v>1</v>
      </c>
      <c r="E1037" s="3">
        <v>4</v>
      </c>
    </row>
    <row r="1038" spans="1:5" x14ac:dyDescent="0.25">
      <c r="A1038">
        <v>1037</v>
      </c>
      <c r="B1038" s="2">
        <v>1</v>
      </c>
      <c r="E1038" s="3">
        <v>4</v>
      </c>
    </row>
    <row r="1039" spans="1:5" x14ac:dyDescent="0.25">
      <c r="A1039">
        <v>1038</v>
      </c>
      <c r="B1039" s="2">
        <v>1</v>
      </c>
      <c r="E1039" s="3">
        <v>4</v>
      </c>
    </row>
    <row r="1040" spans="1:5" x14ac:dyDescent="0.25">
      <c r="A1040">
        <v>1039</v>
      </c>
      <c r="B1040" s="2">
        <v>1</v>
      </c>
      <c r="E1040" s="3">
        <v>4</v>
      </c>
    </row>
    <row r="1041" spans="1:5" x14ac:dyDescent="0.25">
      <c r="A1041">
        <v>1040</v>
      </c>
      <c r="B1041" s="2">
        <v>1</v>
      </c>
      <c r="E1041" s="3">
        <v>4</v>
      </c>
    </row>
    <row r="1042" spans="1:5" x14ac:dyDescent="0.25">
      <c r="A1042">
        <v>1041</v>
      </c>
      <c r="B1042" s="2">
        <v>1</v>
      </c>
      <c r="E1042" s="3">
        <v>4</v>
      </c>
    </row>
    <row r="1043" spans="1:5" x14ac:dyDescent="0.25">
      <c r="A1043">
        <v>1042</v>
      </c>
      <c r="B1043" s="2">
        <v>1</v>
      </c>
      <c r="E1043" s="3">
        <v>4</v>
      </c>
    </row>
    <row r="1044" spans="1:5" x14ac:dyDescent="0.25">
      <c r="A1044">
        <v>1043</v>
      </c>
      <c r="B1044" s="2">
        <v>1</v>
      </c>
      <c r="E1044" s="3">
        <v>4</v>
      </c>
    </row>
    <row r="1045" spans="1:5" x14ac:dyDescent="0.25">
      <c r="A1045">
        <v>1044</v>
      </c>
      <c r="B1045" s="2">
        <v>1</v>
      </c>
      <c r="E1045" s="3">
        <v>4</v>
      </c>
    </row>
    <row r="1046" spans="1:5" x14ac:dyDescent="0.25">
      <c r="A1046">
        <v>1045</v>
      </c>
      <c r="E1046" s="3">
        <v>4</v>
      </c>
    </row>
    <row r="1047" spans="1:5" x14ac:dyDescent="0.25">
      <c r="A1047">
        <v>1046</v>
      </c>
      <c r="E1047" s="3">
        <v>4</v>
      </c>
    </row>
    <row r="1048" spans="1:5" x14ac:dyDescent="0.25">
      <c r="A1048">
        <v>1047</v>
      </c>
      <c r="E1048" s="3">
        <v>4</v>
      </c>
    </row>
    <row r="1049" spans="1:5" x14ac:dyDescent="0.25">
      <c r="A1049">
        <v>1048</v>
      </c>
      <c r="D1049" s="4">
        <v>3</v>
      </c>
    </row>
    <row r="1050" spans="1:5" x14ac:dyDescent="0.25">
      <c r="A1050">
        <v>1049</v>
      </c>
      <c r="C1050" s="5">
        <v>2</v>
      </c>
      <c r="D1050" s="4">
        <v>3</v>
      </c>
    </row>
    <row r="1051" spans="1:5" x14ac:dyDescent="0.25">
      <c r="A1051">
        <v>1050</v>
      </c>
      <c r="C1051" s="5">
        <v>2</v>
      </c>
      <c r="D1051" s="4">
        <v>3</v>
      </c>
    </row>
    <row r="1052" spans="1:5" x14ac:dyDescent="0.25">
      <c r="A1052">
        <v>1051</v>
      </c>
      <c r="C1052" s="5">
        <v>2</v>
      </c>
      <c r="D1052" s="4">
        <v>3</v>
      </c>
    </row>
    <row r="1053" spans="1:5" x14ac:dyDescent="0.25">
      <c r="A1053">
        <v>1052</v>
      </c>
      <c r="C1053" s="5">
        <v>2</v>
      </c>
      <c r="D1053" s="4">
        <v>3</v>
      </c>
    </row>
    <row r="1054" spans="1:5" x14ac:dyDescent="0.25">
      <c r="A1054">
        <v>1053</v>
      </c>
      <c r="C1054" s="5">
        <v>2</v>
      </c>
      <c r="D1054" s="4">
        <v>3</v>
      </c>
    </row>
    <row r="1055" spans="1:5" x14ac:dyDescent="0.25">
      <c r="A1055">
        <v>1054</v>
      </c>
      <c r="C1055" s="5">
        <v>2</v>
      </c>
      <c r="D1055" s="4">
        <v>3</v>
      </c>
    </row>
    <row r="1056" spans="1:5" x14ac:dyDescent="0.25">
      <c r="A1056">
        <v>1055</v>
      </c>
      <c r="C1056" s="5">
        <v>2</v>
      </c>
      <c r="D1056" s="4">
        <v>3</v>
      </c>
    </row>
    <row r="1057" spans="1:5" x14ac:dyDescent="0.25">
      <c r="A1057">
        <v>1056</v>
      </c>
      <c r="C1057" s="5">
        <v>2</v>
      </c>
      <c r="D1057" s="4">
        <v>3</v>
      </c>
    </row>
    <row r="1058" spans="1:5" x14ac:dyDescent="0.25">
      <c r="A1058">
        <v>1057</v>
      </c>
      <c r="C1058" s="5">
        <v>2</v>
      </c>
      <c r="D1058" s="4">
        <v>3</v>
      </c>
    </row>
    <row r="1059" spans="1:5" x14ac:dyDescent="0.25">
      <c r="A1059">
        <v>1058</v>
      </c>
      <c r="C1059" s="5">
        <v>2</v>
      </c>
    </row>
    <row r="1060" spans="1:5" x14ac:dyDescent="0.25">
      <c r="A1060">
        <v>1059</v>
      </c>
      <c r="C1060" s="5">
        <v>2</v>
      </c>
    </row>
    <row r="1061" spans="1:5" x14ac:dyDescent="0.25">
      <c r="A1061">
        <v>1060</v>
      </c>
    </row>
    <row r="1062" spans="1:5" x14ac:dyDescent="0.25">
      <c r="A1062">
        <v>1061</v>
      </c>
    </row>
    <row r="1063" spans="1:5" x14ac:dyDescent="0.25">
      <c r="A1063">
        <v>1062</v>
      </c>
      <c r="B1063" s="2">
        <v>1</v>
      </c>
    </row>
    <row r="1064" spans="1:5" x14ac:dyDescent="0.25">
      <c r="A1064">
        <v>1063</v>
      </c>
      <c r="B1064" s="2">
        <v>1</v>
      </c>
      <c r="E1064" s="3">
        <v>4</v>
      </c>
    </row>
    <row r="1065" spans="1:5" x14ac:dyDescent="0.25">
      <c r="A1065">
        <v>1064</v>
      </c>
      <c r="B1065" s="2">
        <v>1</v>
      </c>
      <c r="E1065" s="3">
        <v>4</v>
      </c>
    </row>
    <row r="1066" spans="1:5" x14ac:dyDescent="0.25">
      <c r="A1066">
        <v>1065</v>
      </c>
      <c r="B1066" s="2">
        <v>1</v>
      </c>
      <c r="E1066" s="3">
        <v>4</v>
      </c>
    </row>
    <row r="1067" spans="1:5" x14ac:dyDescent="0.25">
      <c r="A1067">
        <v>1066</v>
      </c>
      <c r="B1067" s="2">
        <v>1</v>
      </c>
      <c r="E1067" s="3">
        <v>4</v>
      </c>
    </row>
    <row r="1068" spans="1:5" x14ac:dyDescent="0.25">
      <c r="A1068">
        <v>1067</v>
      </c>
      <c r="B1068" s="2">
        <v>1</v>
      </c>
      <c r="E1068" s="3">
        <v>4</v>
      </c>
    </row>
    <row r="1069" spans="1:5" x14ac:dyDescent="0.25">
      <c r="A1069">
        <v>1068</v>
      </c>
      <c r="B1069" s="2">
        <v>1</v>
      </c>
      <c r="E1069" s="3">
        <v>4</v>
      </c>
    </row>
    <row r="1070" spans="1:5" x14ac:dyDescent="0.25">
      <c r="A1070">
        <v>1069</v>
      </c>
      <c r="B1070" s="2">
        <v>1</v>
      </c>
      <c r="E1070" s="3">
        <v>4</v>
      </c>
    </row>
    <row r="1071" spans="1:5" x14ac:dyDescent="0.25">
      <c r="A1071">
        <v>1070</v>
      </c>
      <c r="B1071" s="2">
        <v>1</v>
      </c>
      <c r="D1071" s="4">
        <v>3</v>
      </c>
      <c r="E1071" s="3">
        <v>4</v>
      </c>
    </row>
    <row r="1072" spans="1:5" x14ac:dyDescent="0.25">
      <c r="A1072">
        <v>1071</v>
      </c>
      <c r="D1072" s="4">
        <v>3</v>
      </c>
      <c r="E1072" s="3">
        <v>4</v>
      </c>
    </row>
    <row r="1073" spans="1:5" x14ac:dyDescent="0.25">
      <c r="A1073">
        <v>1072</v>
      </c>
      <c r="D1073" s="4">
        <v>3</v>
      </c>
      <c r="E1073" s="3">
        <v>4</v>
      </c>
    </row>
    <row r="1074" spans="1:5" x14ac:dyDescent="0.25">
      <c r="A1074">
        <v>1073</v>
      </c>
      <c r="D1074" s="4">
        <v>3</v>
      </c>
    </row>
    <row r="1075" spans="1:5" x14ac:dyDescent="0.25">
      <c r="A1075">
        <v>1074</v>
      </c>
      <c r="D1075" s="4">
        <v>3</v>
      </c>
    </row>
    <row r="1076" spans="1:5" x14ac:dyDescent="0.25">
      <c r="A1076">
        <v>1075</v>
      </c>
      <c r="D1076" s="4">
        <v>3</v>
      </c>
    </row>
    <row r="1077" spans="1:5" x14ac:dyDescent="0.25">
      <c r="A1077">
        <v>1076</v>
      </c>
      <c r="D1077" s="4">
        <v>3</v>
      </c>
    </row>
    <row r="1078" spans="1:5" x14ac:dyDescent="0.25">
      <c r="A1078">
        <v>1077</v>
      </c>
      <c r="D1078" s="4">
        <v>3</v>
      </c>
    </row>
    <row r="1079" spans="1:5" x14ac:dyDescent="0.25">
      <c r="A1079">
        <v>1078</v>
      </c>
      <c r="C1079" s="5">
        <v>2</v>
      </c>
    </row>
    <row r="1080" spans="1:5" x14ac:dyDescent="0.25">
      <c r="A1080">
        <v>1079</v>
      </c>
      <c r="C1080" s="5">
        <v>2</v>
      </c>
    </row>
    <row r="1081" spans="1:5" x14ac:dyDescent="0.25">
      <c r="A1081">
        <v>1080</v>
      </c>
      <c r="C1081" s="5">
        <v>2</v>
      </c>
    </row>
    <row r="1082" spans="1:5" x14ac:dyDescent="0.25">
      <c r="A1082">
        <v>1081</v>
      </c>
      <c r="C1082" s="5">
        <v>2</v>
      </c>
    </row>
    <row r="1083" spans="1:5" x14ac:dyDescent="0.25">
      <c r="A1083">
        <v>1082</v>
      </c>
      <c r="C1083" s="5">
        <v>2</v>
      </c>
    </row>
    <row r="1084" spans="1:5" x14ac:dyDescent="0.25">
      <c r="A1084">
        <v>1083</v>
      </c>
      <c r="C1084" s="5">
        <v>2</v>
      </c>
    </row>
    <row r="1085" spans="1:5" x14ac:dyDescent="0.25">
      <c r="A1085">
        <v>1084</v>
      </c>
      <c r="B1085" s="2">
        <v>1</v>
      </c>
      <c r="C1085" s="5">
        <v>2</v>
      </c>
    </row>
    <row r="1086" spans="1:5" x14ac:dyDescent="0.25">
      <c r="A1086">
        <v>1085</v>
      </c>
      <c r="B1086" s="2">
        <v>1</v>
      </c>
      <c r="C1086" s="5">
        <v>2</v>
      </c>
    </row>
    <row r="1087" spans="1:5" x14ac:dyDescent="0.25">
      <c r="A1087">
        <v>1086</v>
      </c>
      <c r="B1087" s="2">
        <v>1</v>
      </c>
    </row>
    <row r="1088" spans="1:5" x14ac:dyDescent="0.25">
      <c r="A1088">
        <v>1087</v>
      </c>
      <c r="B1088" s="2">
        <v>1</v>
      </c>
    </row>
    <row r="1089" spans="1:5" x14ac:dyDescent="0.25">
      <c r="A1089">
        <v>1088</v>
      </c>
      <c r="B1089" s="2">
        <v>1</v>
      </c>
    </row>
    <row r="1090" spans="1:5" x14ac:dyDescent="0.25">
      <c r="A1090">
        <v>1089</v>
      </c>
      <c r="B1090" s="2">
        <v>1</v>
      </c>
    </row>
    <row r="1091" spans="1:5" x14ac:dyDescent="0.25">
      <c r="A1091">
        <v>1090</v>
      </c>
      <c r="B1091" s="2">
        <v>1</v>
      </c>
      <c r="D1091" s="4">
        <v>3</v>
      </c>
      <c r="E1091" s="3">
        <v>4</v>
      </c>
    </row>
    <row r="1092" spans="1:5" x14ac:dyDescent="0.25">
      <c r="A1092">
        <v>1091</v>
      </c>
      <c r="D1092" s="4">
        <v>3</v>
      </c>
      <c r="E1092" s="3">
        <v>4</v>
      </c>
    </row>
    <row r="1093" spans="1:5" x14ac:dyDescent="0.25">
      <c r="A1093">
        <v>1092</v>
      </c>
      <c r="D1093" s="4">
        <v>3</v>
      </c>
      <c r="E1093" s="3">
        <v>4</v>
      </c>
    </row>
    <row r="1094" spans="1:5" x14ac:dyDescent="0.25">
      <c r="A1094">
        <v>1093</v>
      </c>
      <c r="D1094" s="4">
        <v>3</v>
      </c>
      <c r="E1094" s="3">
        <v>4</v>
      </c>
    </row>
    <row r="1095" spans="1:5" x14ac:dyDescent="0.25">
      <c r="A1095">
        <v>1094</v>
      </c>
      <c r="D1095" s="4">
        <v>3</v>
      </c>
      <c r="E1095" s="3">
        <v>4</v>
      </c>
    </row>
    <row r="1096" spans="1:5" x14ac:dyDescent="0.25">
      <c r="A1096">
        <v>1095</v>
      </c>
      <c r="D1096" s="4">
        <v>3</v>
      </c>
      <c r="E1096" s="3">
        <v>4</v>
      </c>
    </row>
    <row r="1097" spans="1:5" x14ac:dyDescent="0.25">
      <c r="A1097">
        <v>1096</v>
      </c>
      <c r="D1097" s="4">
        <v>3</v>
      </c>
      <c r="E1097" s="3">
        <v>4</v>
      </c>
    </row>
    <row r="1098" spans="1:5" x14ac:dyDescent="0.25">
      <c r="A1098">
        <v>1097</v>
      </c>
      <c r="D1098" s="4">
        <v>3</v>
      </c>
      <c r="E1098" s="3">
        <v>4</v>
      </c>
    </row>
    <row r="1099" spans="1:5" x14ac:dyDescent="0.25">
      <c r="A1099">
        <v>1098</v>
      </c>
      <c r="D1099" s="4">
        <v>3</v>
      </c>
    </row>
    <row r="1100" spans="1:5" x14ac:dyDescent="0.25">
      <c r="A1100">
        <v>1099</v>
      </c>
    </row>
    <row r="1101" spans="1:5" x14ac:dyDescent="0.25">
      <c r="A1101">
        <v>1100</v>
      </c>
    </row>
    <row r="1102" spans="1:5" x14ac:dyDescent="0.25">
      <c r="A1102">
        <v>1101</v>
      </c>
    </row>
    <row r="1103" spans="1:5" x14ac:dyDescent="0.25">
      <c r="A1103">
        <v>1102</v>
      </c>
      <c r="C1103" s="5">
        <v>2</v>
      </c>
    </row>
    <row r="1104" spans="1:5" x14ac:dyDescent="0.25">
      <c r="A1104">
        <v>1103</v>
      </c>
      <c r="C1104" s="5">
        <v>2</v>
      </c>
    </row>
    <row r="1105" spans="1:5" x14ac:dyDescent="0.25">
      <c r="A1105">
        <v>1104</v>
      </c>
      <c r="C1105" s="5">
        <v>2</v>
      </c>
    </row>
    <row r="1106" spans="1:5" x14ac:dyDescent="0.25">
      <c r="A1106">
        <v>1105</v>
      </c>
      <c r="C1106" s="5">
        <v>2</v>
      </c>
    </row>
    <row r="1107" spans="1:5" x14ac:dyDescent="0.25">
      <c r="A1107">
        <v>1106</v>
      </c>
      <c r="B1107" s="2">
        <v>1</v>
      </c>
      <c r="C1107" s="5">
        <v>2</v>
      </c>
    </row>
    <row r="1108" spans="1:5" x14ac:dyDescent="0.25">
      <c r="A1108">
        <v>1107</v>
      </c>
      <c r="B1108" s="2">
        <v>1</v>
      </c>
      <c r="C1108" s="5">
        <v>2</v>
      </c>
    </row>
    <row r="1109" spans="1:5" x14ac:dyDescent="0.25">
      <c r="A1109">
        <v>1108</v>
      </c>
      <c r="B1109" s="2">
        <v>1</v>
      </c>
    </row>
    <row r="1110" spans="1:5" x14ac:dyDescent="0.25">
      <c r="A1110">
        <v>1109</v>
      </c>
      <c r="B1110" s="2">
        <v>1</v>
      </c>
    </row>
    <row r="1111" spans="1:5" x14ac:dyDescent="0.25">
      <c r="A1111">
        <v>1110</v>
      </c>
      <c r="B1111" s="2">
        <v>1</v>
      </c>
    </row>
    <row r="1112" spans="1:5" x14ac:dyDescent="0.25">
      <c r="A1112">
        <v>1111</v>
      </c>
      <c r="B1112" s="2">
        <v>1</v>
      </c>
      <c r="E1112" s="3">
        <v>4</v>
      </c>
    </row>
    <row r="1113" spans="1:5" x14ac:dyDescent="0.25">
      <c r="A1113">
        <v>1112</v>
      </c>
      <c r="D1113" s="4">
        <v>3</v>
      </c>
      <c r="E1113" s="3">
        <v>4</v>
      </c>
    </row>
    <row r="1114" spans="1:5" x14ac:dyDescent="0.25">
      <c r="A1114">
        <v>1113</v>
      </c>
      <c r="D1114" s="4">
        <v>3</v>
      </c>
      <c r="E1114" s="3">
        <v>4</v>
      </c>
    </row>
    <row r="1115" spans="1:5" x14ac:dyDescent="0.25">
      <c r="A1115">
        <v>1114</v>
      </c>
      <c r="D1115" s="4">
        <v>3</v>
      </c>
      <c r="E1115" s="3">
        <v>4</v>
      </c>
    </row>
    <row r="1116" spans="1:5" x14ac:dyDescent="0.25">
      <c r="A1116">
        <v>1115</v>
      </c>
      <c r="D1116" s="4">
        <v>3</v>
      </c>
      <c r="E1116" s="3">
        <v>4</v>
      </c>
    </row>
    <row r="1117" spans="1:5" x14ac:dyDescent="0.25">
      <c r="A1117">
        <v>1116</v>
      </c>
      <c r="D1117" s="4">
        <v>3</v>
      </c>
      <c r="E1117" s="3">
        <v>4</v>
      </c>
    </row>
    <row r="1118" spans="1:5" x14ac:dyDescent="0.25">
      <c r="A1118">
        <v>1117</v>
      </c>
      <c r="D1118" s="4">
        <v>3</v>
      </c>
      <c r="E1118" s="3">
        <v>4</v>
      </c>
    </row>
    <row r="1119" spans="1:5" x14ac:dyDescent="0.25">
      <c r="A1119">
        <v>1118</v>
      </c>
      <c r="D1119" s="4">
        <v>3</v>
      </c>
      <c r="E1119" s="3">
        <v>4</v>
      </c>
    </row>
    <row r="1120" spans="1:5" x14ac:dyDescent="0.25">
      <c r="A1120">
        <v>1119</v>
      </c>
      <c r="D1120" s="4">
        <v>3</v>
      </c>
      <c r="E1120" s="3">
        <v>4</v>
      </c>
    </row>
    <row r="1121" spans="1:5" x14ac:dyDescent="0.25">
      <c r="A1121">
        <v>1120</v>
      </c>
    </row>
    <row r="1122" spans="1:5" x14ac:dyDescent="0.25">
      <c r="A1122">
        <v>1121</v>
      </c>
    </row>
    <row r="1123" spans="1:5" x14ac:dyDescent="0.25">
      <c r="A1123">
        <v>1122</v>
      </c>
    </row>
    <row r="1124" spans="1:5" x14ac:dyDescent="0.25">
      <c r="A1124">
        <v>1123</v>
      </c>
    </row>
    <row r="1125" spans="1:5" x14ac:dyDescent="0.25">
      <c r="A1125">
        <v>1124</v>
      </c>
      <c r="C1125" s="5">
        <v>2</v>
      </c>
    </row>
    <row r="1126" spans="1:5" x14ac:dyDescent="0.25">
      <c r="A1126">
        <v>1125</v>
      </c>
      <c r="C1126" s="5">
        <v>2</v>
      </c>
    </row>
    <row r="1127" spans="1:5" x14ac:dyDescent="0.25">
      <c r="A1127">
        <v>1126</v>
      </c>
      <c r="C1127" s="5">
        <v>2</v>
      </c>
    </row>
    <row r="1128" spans="1:5" x14ac:dyDescent="0.25">
      <c r="A1128">
        <v>1127</v>
      </c>
      <c r="C1128" s="5">
        <v>2</v>
      </c>
    </row>
    <row r="1129" spans="1:5" x14ac:dyDescent="0.25">
      <c r="A1129">
        <v>1128</v>
      </c>
      <c r="B1129" s="2">
        <v>1</v>
      </c>
      <c r="C1129" s="5">
        <v>2</v>
      </c>
    </row>
    <row r="1130" spans="1:5" x14ac:dyDescent="0.25">
      <c r="A1130">
        <v>1129</v>
      </c>
      <c r="B1130" s="2">
        <v>1</v>
      </c>
      <c r="C1130" s="5">
        <v>2</v>
      </c>
    </row>
    <row r="1131" spans="1:5" x14ac:dyDescent="0.25">
      <c r="A1131">
        <v>1130</v>
      </c>
      <c r="B1131" s="2">
        <v>1</v>
      </c>
      <c r="C1131" s="5">
        <v>2</v>
      </c>
    </row>
    <row r="1132" spans="1:5" x14ac:dyDescent="0.25">
      <c r="A1132">
        <v>1131</v>
      </c>
      <c r="B1132" s="2">
        <v>1</v>
      </c>
      <c r="C1132" s="5">
        <v>2</v>
      </c>
    </row>
    <row r="1133" spans="1:5" x14ac:dyDescent="0.25">
      <c r="A1133">
        <v>1132</v>
      </c>
      <c r="B1133" s="2">
        <v>1</v>
      </c>
    </row>
    <row r="1134" spans="1:5" x14ac:dyDescent="0.25">
      <c r="A1134">
        <v>1133</v>
      </c>
      <c r="B1134" s="2">
        <v>1</v>
      </c>
    </row>
    <row r="1135" spans="1:5" x14ac:dyDescent="0.25">
      <c r="A1135">
        <v>1134</v>
      </c>
      <c r="B1135" s="2">
        <v>1</v>
      </c>
    </row>
    <row r="1136" spans="1:5" x14ac:dyDescent="0.25">
      <c r="A1136">
        <v>1135</v>
      </c>
      <c r="D1136" s="4">
        <v>3</v>
      </c>
      <c r="E1136" s="3">
        <v>4</v>
      </c>
    </row>
    <row r="1137" spans="1:5" x14ac:dyDescent="0.25">
      <c r="A1137">
        <v>1136</v>
      </c>
      <c r="D1137" s="4">
        <v>3</v>
      </c>
      <c r="E1137" s="3">
        <v>4</v>
      </c>
    </row>
    <row r="1138" spans="1:5" x14ac:dyDescent="0.25">
      <c r="A1138">
        <v>1137</v>
      </c>
      <c r="D1138" s="4">
        <v>3</v>
      </c>
      <c r="E1138" s="3">
        <v>4</v>
      </c>
    </row>
    <row r="1139" spans="1:5" x14ac:dyDescent="0.25">
      <c r="A1139">
        <v>1138</v>
      </c>
      <c r="D1139" s="4">
        <v>3</v>
      </c>
      <c r="E1139" s="3">
        <v>4</v>
      </c>
    </row>
    <row r="1140" spans="1:5" x14ac:dyDescent="0.25">
      <c r="A1140">
        <v>1139</v>
      </c>
      <c r="D1140" s="4">
        <v>3</v>
      </c>
      <c r="E1140" s="3">
        <v>4</v>
      </c>
    </row>
    <row r="1141" spans="1:5" x14ac:dyDescent="0.25">
      <c r="A1141">
        <v>1140</v>
      </c>
      <c r="D1141" s="4">
        <v>3</v>
      </c>
      <c r="E1141" s="3">
        <v>4</v>
      </c>
    </row>
    <row r="1142" spans="1:5" x14ac:dyDescent="0.25">
      <c r="A1142">
        <v>1141</v>
      </c>
      <c r="D1142" s="4">
        <v>3</v>
      </c>
      <c r="E1142" s="3">
        <v>4</v>
      </c>
    </row>
    <row r="1143" spans="1:5" x14ac:dyDescent="0.25">
      <c r="A1143">
        <v>1142</v>
      </c>
      <c r="D1143" s="4">
        <v>3</v>
      </c>
      <c r="E1143" s="3">
        <v>4</v>
      </c>
    </row>
    <row r="1144" spans="1:5" x14ac:dyDescent="0.25">
      <c r="A1144">
        <v>1143</v>
      </c>
    </row>
    <row r="1145" spans="1:5" x14ac:dyDescent="0.25">
      <c r="A1145">
        <v>1144</v>
      </c>
      <c r="C1145" s="5">
        <v>2</v>
      </c>
    </row>
    <row r="1146" spans="1:5" x14ac:dyDescent="0.25">
      <c r="A1146">
        <v>1145</v>
      </c>
      <c r="C1146" s="5">
        <v>2</v>
      </c>
    </row>
    <row r="1147" spans="1:5" x14ac:dyDescent="0.25">
      <c r="A1147">
        <v>1146</v>
      </c>
      <c r="C1147" s="5">
        <v>2</v>
      </c>
    </row>
    <row r="1148" spans="1:5" x14ac:dyDescent="0.25">
      <c r="A1148">
        <v>1147</v>
      </c>
      <c r="C1148" s="5">
        <v>2</v>
      </c>
    </row>
    <row r="1149" spans="1:5" x14ac:dyDescent="0.25">
      <c r="A1149">
        <v>1148</v>
      </c>
      <c r="C1149" s="5">
        <v>2</v>
      </c>
    </row>
    <row r="1150" spans="1:5" x14ac:dyDescent="0.25">
      <c r="A1150">
        <v>1149</v>
      </c>
      <c r="B1150" s="2">
        <v>1</v>
      </c>
      <c r="C1150" s="5">
        <v>2</v>
      </c>
    </row>
    <row r="1151" spans="1:5" x14ac:dyDescent="0.25">
      <c r="A1151">
        <v>1150</v>
      </c>
      <c r="B1151" s="2">
        <v>1</v>
      </c>
      <c r="C1151" s="5">
        <v>2</v>
      </c>
    </row>
    <row r="1152" spans="1:5" x14ac:dyDescent="0.25">
      <c r="A1152">
        <v>1151</v>
      </c>
      <c r="B1152" s="2">
        <v>1</v>
      </c>
      <c r="C1152" s="5">
        <v>2</v>
      </c>
    </row>
    <row r="1153" spans="1:5" x14ac:dyDescent="0.25">
      <c r="A1153">
        <v>1152</v>
      </c>
      <c r="B1153" s="2">
        <v>1</v>
      </c>
    </row>
    <row r="1154" spans="1:5" x14ac:dyDescent="0.25">
      <c r="A1154">
        <v>1153</v>
      </c>
      <c r="B1154" s="2">
        <v>1</v>
      </c>
    </row>
    <row r="1155" spans="1:5" x14ac:dyDescent="0.25">
      <c r="A1155">
        <v>1154</v>
      </c>
      <c r="B1155" s="2">
        <v>1</v>
      </c>
    </row>
    <row r="1156" spans="1:5" x14ac:dyDescent="0.25">
      <c r="A1156">
        <v>1155</v>
      </c>
    </row>
    <row r="1157" spans="1:5" x14ac:dyDescent="0.25">
      <c r="A1157">
        <v>1156</v>
      </c>
      <c r="D1157" s="4">
        <v>3</v>
      </c>
      <c r="E1157" s="3">
        <v>4</v>
      </c>
    </row>
    <row r="1158" spans="1:5" x14ac:dyDescent="0.25">
      <c r="A1158">
        <v>1157</v>
      </c>
      <c r="D1158" s="4">
        <v>3</v>
      </c>
      <c r="E1158" s="3">
        <v>4</v>
      </c>
    </row>
    <row r="1159" spans="1:5" x14ac:dyDescent="0.25">
      <c r="A1159">
        <v>1158</v>
      </c>
      <c r="D1159" s="4">
        <v>3</v>
      </c>
      <c r="E1159" s="3">
        <v>4</v>
      </c>
    </row>
    <row r="1160" spans="1:5" x14ac:dyDescent="0.25">
      <c r="A1160">
        <v>1159</v>
      </c>
      <c r="D1160" s="4">
        <v>3</v>
      </c>
      <c r="E1160" s="3">
        <v>4</v>
      </c>
    </row>
    <row r="1161" spans="1:5" x14ac:dyDescent="0.25">
      <c r="A1161">
        <v>1160</v>
      </c>
      <c r="D1161" s="4">
        <v>3</v>
      </c>
      <c r="E1161" s="3">
        <v>4</v>
      </c>
    </row>
    <row r="1162" spans="1:5" x14ac:dyDescent="0.25">
      <c r="A1162">
        <v>1161</v>
      </c>
      <c r="D1162" s="4">
        <v>3</v>
      </c>
      <c r="E1162" s="3">
        <v>4</v>
      </c>
    </row>
    <row r="1163" spans="1:5" x14ac:dyDescent="0.25">
      <c r="A1163">
        <v>1162</v>
      </c>
      <c r="D1163" s="4">
        <v>3</v>
      </c>
      <c r="E1163" s="3">
        <v>4</v>
      </c>
    </row>
    <row r="1164" spans="1:5" x14ac:dyDescent="0.25">
      <c r="A1164">
        <v>1163</v>
      </c>
      <c r="D1164" s="4">
        <v>3</v>
      </c>
      <c r="E1164" s="3">
        <v>4</v>
      </c>
    </row>
    <row r="1165" spans="1:5" x14ac:dyDescent="0.25">
      <c r="A1165">
        <v>1164</v>
      </c>
    </row>
    <row r="1166" spans="1:5" x14ac:dyDescent="0.25">
      <c r="A1166">
        <v>1165</v>
      </c>
    </row>
    <row r="1167" spans="1:5" x14ac:dyDescent="0.25">
      <c r="A1167">
        <v>1166</v>
      </c>
      <c r="C1167" s="5">
        <v>2</v>
      </c>
    </row>
    <row r="1168" spans="1:5" x14ac:dyDescent="0.25">
      <c r="A1168">
        <v>1167</v>
      </c>
      <c r="C1168" s="5">
        <v>2</v>
      </c>
    </row>
    <row r="1169" spans="1:5" x14ac:dyDescent="0.25">
      <c r="A1169">
        <v>1168</v>
      </c>
      <c r="C1169" s="5">
        <v>2</v>
      </c>
    </row>
    <row r="1170" spans="1:5" x14ac:dyDescent="0.25">
      <c r="A1170">
        <v>1169</v>
      </c>
      <c r="C1170" s="5">
        <v>2</v>
      </c>
    </row>
    <row r="1171" spans="1:5" x14ac:dyDescent="0.25">
      <c r="A1171">
        <v>1170</v>
      </c>
      <c r="C1171" s="5">
        <v>2</v>
      </c>
    </row>
    <row r="1172" spans="1:5" x14ac:dyDescent="0.25">
      <c r="A1172">
        <v>1171</v>
      </c>
      <c r="B1172" s="2">
        <v>1</v>
      </c>
      <c r="C1172" s="5">
        <v>2</v>
      </c>
    </row>
    <row r="1173" spans="1:5" x14ac:dyDescent="0.25">
      <c r="A1173">
        <v>1172</v>
      </c>
      <c r="B1173" s="2">
        <v>1</v>
      </c>
      <c r="C1173" s="5">
        <v>2</v>
      </c>
    </row>
    <row r="1174" spans="1:5" x14ac:dyDescent="0.25">
      <c r="A1174">
        <v>1173</v>
      </c>
      <c r="B1174" s="2">
        <v>1</v>
      </c>
      <c r="C1174" s="5">
        <v>2</v>
      </c>
    </row>
    <row r="1175" spans="1:5" x14ac:dyDescent="0.25">
      <c r="A1175">
        <v>1174</v>
      </c>
      <c r="B1175" s="2">
        <v>1</v>
      </c>
    </row>
    <row r="1176" spans="1:5" x14ac:dyDescent="0.25">
      <c r="A1176">
        <v>1175</v>
      </c>
      <c r="B1176" s="2">
        <v>1</v>
      </c>
    </row>
    <row r="1177" spans="1:5" x14ac:dyDescent="0.25">
      <c r="A1177">
        <v>1176</v>
      </c>
      <c r="B1177" s="2">
        <v>1</v>
      </c>
    </row>
    <row r="1178" spans="1:5" x14ac:dyDescent="0.25">
      <c r="A1178">
        <v>1177</v>
      </c>
      <c r="B1178" s="2">
        <v>1</v>
      </c>
    </row>
    <row r="1179" spans="1:5" x14ac:dyDescent="0.25">
      <c r="A1179">
        <v>1178</v>
      </c>
      <c r="B1179" s="2">
        <v>1</v>
      </c>
    </row>
    <row r="1180" spans="1:5" x14ac:dyDescent="0.25">
      <c r="A1180">
        <v>1179</v>
      </c>
      <c r="E1180" s="3">
        <v>4</v>
      </c>
    </row>
    <row r="1181" spans="1:5" x14ac:dyDescent="0.25">
      <c r="A1181">
        <v>1180</v>
      </c>
      <c r="D1181" s="4">
        <v>3</v>
      </c>
      <c r="E1181" s="3">
        <v>4</v>
      </c>
    </row>
    <row r="1182" spans="1:5" x14ac:dyDescent="0.25">
      <c r="A1182">
        <v>1181</v>
      </c>
      <c r="D1182" s="4">
        <v>3</v>
      </c>
      <c r="E1182" s="3">
        <v>4</v>
      </c>
    </row>
    <row r="1183" spans="1:5" x14ac:dyDescent="0.25">
      <c r="A1183">
        <v>1182</v>
      </c>
      <c r="D1183" s="4">
        <v>3</v>
      </c>
      <c r="E1183" s="3">
        <v>4</v>
      </c>
    </row>
    <row r="1184" spans="1:5" x14ac:dyDescent="0.25">
      <c r="A1184">
        <v>1183</v>
      </c>
      <c r="D1184" s="4">
        <v>3</v>
      </c>
      <c r="E1184" s="3">
        <v>4</v>
      </c>
    </row>
    <row r="1185" spans="1:5" x14ac:dyDescent="0.25">
      <c r="A1185">
        <v>1184</v>
      </c>
      <c r="D1185" s="4">
        <v>3</v>
      </c>
      <c r="E1185" s="3">
        <v>4</v>
      </c>
    </row>
    <row r="1186" spans="1:5" x14ac:dyDescent="0.25">
      <c r="A1186">
        <v>1185</v>
      </c>
      <c r="D1186" s="4">
        <v>3</v>
      </c>
      <c r="E1186" s="3">
        <v>4</v>
      </c>
    </row>
    <row r="1187" spans="1:5" x14ac:dyDescent="0.25">
      <c r="A1187">
        <v>1186</v>
      </c>
      <c r="D1187" s="4">
        <v>3</v>
      </c>
      <c r="E1187" s="3">
        <v>4</v>
      </c>
    </row>
    <row r="1188" spans="1:5" x14ac:dyDescent="0.25">
      <c r="A1188">
        <v>1187</v>
      </c>
      <c r="C1188" s="5">
        <v>2</v>
      </c>
      <c r="D1188" s="4">
        <v>3</v>
      </c>
      <c r="E1188" s="3">
        <v>4</v>
      </c>
    </row>
    <row r="1189" spans="1:5" x14ac:dyDescent="0.25">
      <c r="A1189">
        <v>1188</v>
      </c>
      <c r="C1189" s="5">
        <v>2</v>
      </c>
      <c r="D1189" s="4">
        <v>3</v>
      </c>
    </row>
    <row r="1190" spans="1:5" x14ac:dyDescent="0.25">
      <c r="A1190">
        <v>1189</v>
      </c>
      <c r="C1190" s="5">
        <v>2</v>
      </c>
    </row>
    <row r="1191" spans="1:5" x14ac:dyDescent="0.25">
      <c r="A1191">
        <v>1190</v>
      </c>
      <c r="C1191" s="5">
        <v>2</v>
      </c>
    </row>
    <row r="1192" spans="1:5" x14ac:dyDescent="0.25">
      <c r="A1192">
        <v>1191</v>
      </c>
      <c r="C1192" s="5">
        <v>2</v>
      </c>
    </row>
    <row r="1193" spans="1:5" x14ac:dyDescent="0.25">
      <c r="A1193">
        <v>1192</v>
      </c>
      <c r="B1193" s="2">
        <v>1</v>
      </c>
      <c r="C1193" s="5">
        <v>2</v>
      </c>
    </row>
    <row r="1194" spans="1:5" x14ac:dyDescent="0.25">
      <c r="A1194">
        <v>1193</v>
      </c>
      <c r="B1194" s="2">
        <v>1</v>
      </c>
      <c r="C1194" s="5">
        <v>2</v>
      </c>
    </row>
    <row r="1195" spans="1:5" x14ac:dyDescent="0.25">
      <c r="A1195">
        <v>1194</v>
      </c>
      <c r="B1195" s="2">
        <v>1</v>
      </c>
      <c r="C1195" s="5">
        <v>2</v>
      </c>
    </row>
    <row r="1196" spans="1:5" x14ac:dyDescent="0.25">
      <c r="A1196">
        <v>1195</v>
      </c>
      <c r="B1196" s="2">
        <v>1</v>
      </c>
      <c r="C1196" s="5">
        <v>2</v>
      </c>
    </row>
    <row r="1197" spans="1:5" x14ac:dyDescent="0.25">
      <c r="A1197">
        <v>1196</v>
      </c>
      <c r="B1197" s="2">
        <v>1</v>
      </c>
    </row>
    <row r="1198" spans="1:5" x14ac:dyDescent="0.25">
      <c r="A1198">
        <v>1197</v>
      </c>
      <c r="B1198" s="2">
        <v>1</v>
      </c>
    </row>
    <row r="1199" spans="1:5" x14ac:dyDescent="0.25">
      <c r="A1199">
        <v>1198</v>
      </c>
      <c r="B1199" s="2">
        <v>1</v>
      </c>
    </row>
    <row r="1200" spans="1:5" x14ac:dyDescent="0.25">
      <c r="A1200">
        <v>1199</v>
      </c>
      <c r="B1200" s="2">
        <v>1</v>
      </c>
    </row>
    <row r="1201" spans="1:6" x14ac:dyDescent="0.25">
      <c r="A1201">
        <v>1200</v>
      </c>
      <c r="B1201" s="2">
        <v>1</v>
      </c>
    </row>
    <row r="1202" spans="1:6" x14ac:dyDescent="0.25">
      <c r="A1202">
        <v>1201</v>
      </c>
      <c r="B1202" s="2">
        <v>1</v>
      </c>
    </row>
    <row r="1203" spans="1:6" x14ac:dyDescent="0.25">
      <c r="A1203">
        <v>1202</v>
      </c>
    </row>
    <row r="1204" spans="1:6" x14ac:dyDescent="0.25">
      <c r="A1204">
        <v>1203</v>
      </c>
      <c r="E1204" s="3">
        <v>4</v>
      </c>
      <c r="F1204" t="s">
        <v>22</v>
      </c>
    </row>
    <row r="1205" spans="1:6" x14ac:dyDescent="0.25">
      <c r="A1205">
        <v>1204</v>
      </c>
    </row>
    <row r="1206" spans="1:6" x14ac:dyDescent="0.25">
      <c r="A1206">
        <v>1205</v>
      </c>
      <c r="F1206" t="s">
        <v>22</v>
      </c>
    </row>
    <row r="1207" spans="1:6" x14ac:dyDescent="0.25">
      <c r="A1207">
        <v>1206</v>
      </c>
      <c r="B1207" s="2">
        <v>1</v>
      </c>
    </row>
    <row r="1208" spans="1:6" x14ac:dyDescent="0.25">
      <c r="A1208">
        <v>1207</v>
      </c>
      <c r="B1208" s="2">
        <v>1</v>
      </c>
    </row>
    <row r="1209" spans="1:6" x14ac:dyDescent="0.25">
      <c r="A1209">
        <v>1208</v>
      </c>
      <c r="B1209" s="2">
        <v>1</v>
      </c>
    </row>
    <row r="1210" spans="1:6" x14ac:dyDescent="0.25">
      <c r="A1210">
        <v>1209</v>
      </c>
      <c r="B1210" s="2">
        <v>1</v>
      </c>
    </row>
    <row r="1211" spans="1:6" x14ac:dyDescent="0.25">
      <c r="A1211">
        <v>1210</v>
      </c>
      <c r="B1211" s="2">
        <v>1</v>
      </c>
      <c r="C1211" s="5">
        <v>2</v>
      </c>
    </row>
    <row r="1212" spans="1:6" x14ac:dyDescent="0.25">
      <c r="A1212">
        <v>1211</v>
      </c>
      <c r="B1212" s="2">
        <v>1</v>
      </c>
      <c r="C1212" s="5">
        <v>2</v>
      </c>
    </row>
    <row r="1213" spans="1:6" x14ac:dyDescent="0.25">
      <c r="A1213">
        <v>1212</v>
      </c>
      <c r="B1213" s="2">
        <v>1</v>
      </c>
      <c r="C1213" s="5">
        <v>2</v>
      </c>
    </row>
    <row r="1214" spans="1:6" x14ac:dyDescent="0.25">
      <c r="A1214">
        <v>1213</v>
      </c>
      <c r="B1214" s="2">
        <v>1</v>
      </c>
      <c r="C1214" s="5">
        <v>2</v>
      </c>
    </row>
    <row r="1215" spans="1:6" x14ac:dyDescent="0.25">
      <c r="A1215">
        <v>1214</v>
      </c>
      <c r="B1215" s="2">
        <v>1</v>
      </c>
      <c r="C1215" s="5">
        <v>2</v>
      </c>
    </row>
    <row r="1216" spans="1:6" x14ac:dyDescent="0.25">
      <c r="A1216">
        <v>1215</v>
      </c>
      <c r="B1216" s="2">
        <v>1</v>
      </c>
      <c r="C1216" s="5">
        <v>2</v>
      </c>
    </row>
    <row r="1217" spans="1:5" x14ac:dyDescent="0.25">
      <c r="A1217">
        <v>1216</v>
      </c>
      <c r="C1217" s="5">
        <v>2</v>
      </c>
    </row>
    <row r="1218" spans="1:5" x14ac:dyDescent="0.25">
      <c r="A1218">
        <v>1217</v>
      </c>
      <c r="C1218" s="5">
        <v>2</v>
      </c>
    </row>
    <row r="1219" spans="1:5" x14ac:dyDescent="0.25">
      <c r="A1219">
        <v>1218</v>
      </c>
      <c r="C1219" s="5">
        <v>2</v>
      </c>
      <c r="D1219" s="4">
        <v>3</v>
      </c>
    </row>
    <row r="1220" spans="1:5" x14ac:dyDescent="0.25">
      <c r="A1220">
        <v>1219</v>
      </c>
      <c r="D1220" s="4">
        <v>3</v>
      </c>
      <c r="E1220" s="3">
        <v>4</v>
      </c>
    </row>
    <row r="1221" spans="1:5" x14ac:dyDescent="0.25">
      <c r="A1221">
        <v>1220</v>
      </c>
      <c r="D1221" s="4">
        <v>3</v>
      </c>
      <c r="E1221" s="3">
        <v>4</v>
      </c>
    </row>
    <row r="1222" spans="1:5" x14ac:dyDescent="0.25">
      <c r="A1222">
        <v>1221</v>
      </c>
      <c r="D1222" s="4">
        <v>3</v>
      </c>
      <c r="E1222" s="3">
        <v>4</v>
      </c>
    </row>
    <row r="1223" spans="1:5" x14ac:dyDescent="0.25">
      <c r="A1223">
        <v>1222</v>
      </c>
      <c r="D1223" s="4">
        <v>3</v>
      </c>
      <c r="E1223" s="3">
        <v>4</v>
      </c>
    </row>
    <row r="1224" spans="1:5" x14ac:dyDescent="0.25">
      <c r="A1224">
        <v>1223</v>
      </c>
      <c r="D1224" s="4">
        <v>3</v>
      </c>
      <c r="E1224" s="3">
        <v>4</v>
      </c>
    </row>
    <row r="1225" spans="1:5" x14ac:dyDescent="0.25">
      <c r="A1225">
        <v>1224</v>
      </c>
      <c r="D1225" s="4">
        <v>3</v>
      </c>
      <c r="E1225" s="3">
        <v>4</v>
      </c>
    </row>
    <row r="1226" spans="1:5" x14ac:dyDescent="0.25">
      <c r="A1226">
        <v>1225</v>
      </c>
      <c r="D1226" s="4">
        <v>3</v>
      </c>
      <c r="E1226" s="3">
        <v>4</v>
      </c>
    </row>
    <row r="1227" spans="1:5" x14ac:dyDescent="0.25">
      <c r="A1227">
        <v>1226</v>
      </c>
      <c r="D1227" s="4">
        <v>3</v>
      </c>
      <c r="E1227" s="3">
        <v>4</v>
      </c>
    </row>
    <row r="1228" spans="1:5" x14ac:dyDescent="0.25">
      <c r="A1228">
        <v>1227</v>
      </c>
      <c r="E1228" s="3">
        <v>4</v>
      </c>
    </row>
    <row r="1229" spans="1:5" x14ac:dyDescent="0.25">
      <c r="A1229">
        <v>1228</v>
      </c>
      <c r="E1229" s="3">
        <v>4</v>
      </c>
    </row>
    <row r="1230" spans="1:5" x14ac:dyDescent="0.25">
      <c r="A1230">
        <v>1229</v>
      </c>
    </row>
    <row r="1231" spans="1:5" x14ac:dyDescent="0.25">
      <c r="A1231">
        <v>1230</v>
      </c>
      <c r="B1231" s="2">
        <v>1</v>
      </c>
    </row>
    <row r="1232" spans="1:5" x14ac:dyDescent="0.25">
      <c r="A1232">
        <v>1231</v>
      </c>
      <c r="B1232" s="2">
        <v>1</v>
      </c>
    </row>
    <row r="1233" spans="1:5" x14ac:dyDescent="0.25">
      <c r="A1233">
        <v>1232</v>
      </c>
      <c r="B1233" s="2">
        <v>1</v>
      </c>
    </row>
    <row r="1234" spans="1:5" x14ac:dyDescent="0.25">
      <c r="A1234">
        <v>1233</v>
      </c>
      <c r="B1234" s="2">
        <v>1</v>
      </c>
      <c r="C1234" s="5">
        <v>2</v>
      </c>
    </row>
    <row r="1235" spans="1:5" x14ac:dyDescent="0.25">
      <c r="A1235">
        <v>1234</v>
      </c>
      <c r="B1235" s="2">
        <v>1</v>
      </c>
      <c r="C1235" s="5">
        <v>2</v>
      </c>
    </row>
    <row r="1236" spans="1:5" x14ac:dyDescent="0.25">
      <c r="A1236">
        <v>1235</v>
      </c>
      <c r="B1236" s="2">
        <v>1</v>
      </c>
      <c r="C1236" s="5">
        <v>2</v>
      </c>
    </row>
    <row r="1237" spans="1:5" x14ac:dyDescent="0.25">
      <c r="A1237">
        <v>1236</v>
      </c>
      <c r="B1237" s="2">
        <v>1</v>
      </c>
      <c r="C1237" s="5">
        <v>2</v>
      </c>
    </row>
    <row r="1238" spans="1:5" x14ac:dyDescent="0.25">
      <c r="A1238">
        <v>1237</v>
      </c>
      <c r="B1238" s="2">
        <v>1</v>
      </c>
      <c r="C1238" s="5">
        <v>2</v>
      </c>
    </row>
    <row r="1239" spans="1:5" x14ac:dyDescent="0.25">
      <c r="A1239">
        <v>1238</v>
      </c>
      <c r="C1239" s="5">
        <v>2</v>
      </c>
    </row>
    <row r="1240" spans="1:5" x14ac:dyDescent="0.25">
      <c r="A1240">
        <v>1239</v>
      </c>
      <c r="C1240" s="5">
        <v>2</v>
      </c>
    </row>
    <row r="1241" spans="1:5" x14ac:dyDescent="0.25">
      <c r="A1241">
        <v>1240</v>
      </c>
      <c r="C1241" s="5">
        <v>2</v>
      </c>
      <c r="D1241" s="4">
        <v>3</v>
      </c>
      <c r="E1241" s="3">
        <v>4</v>
      </c>
    </row>
    <row r="1242" spans="1:5" x14ac:dyDescent="0.25">
      <c r="A1242">
        <v>1241</v>
      </c>
      <c r="C1242" s="5">
        <v>2</v>
      </c>
      <c r="D1242" s="4">
        <v>3</v>
      </c>
      <c r="E1242" s="3">
        <v>4</v>
      </c>
    </row>
    <row r="1243" spans="1:5" x14ac:dyDescent="0.25">
      <c r="A1243">
        <v>1242</v>
      </c>
      <c r="D1243" s="4">
        <v>3</v>
      </c>
      <c r="E1243" s="3">
        <v>4</v>
      </c>
    </row>
    <row r="1244" spans="1:5" x14ac:dyDescent="0.25">
      <c r="A1244">
        <v>1243</v>
      </c>
      <c r="D1244" s="4">
        <v>3</v>
      </c>
      <c r="E1244" s="3">
        <v>4</v>
      </c>
    </row>
    <row r="1245" spans="1:5" x14ac:dyDescent="0.25">
      <c r="A1245">
        <v>1244</v>
      </c>
      <c r="D1245" s="4">
        <v>3</v>
      </c>
      <c r="E1245" s="3">
        <v>4</v>
      </c>
    </row>
    <row r="1246" spans="1:5" x14ac:dyDescent="0.25">
      <c r="A1246">
        <v>1245</v>
      </c>
      <c r="D1246" s="4">
        <v>3</v>
      </c>
      <c r="E1246" s="3">
        <v>4</v>
      </c>
    </row>
    <row r="1247" spans="1:5" x14ac:dyDescent="0.25">
      <c r="A1247">
        <v>1246</v>
      </c>
      <c r="D1247" s="4">
        <v>3</v>
      </c>
      <c r="E1247" s="3">
        <v>4</v>
      </c>
    </row>
    <row r="1248" spans="1:5" x14ac:dyDescent="0.25">
      <c r="A1248">
        <v>1247</v>
      </c>
      <c r="D1248" s="4">
        <v>3</v>
      </c>
      <c r="E1248" s="3">
        <v>4</v>
      </c>
    </row>
    <row r="1249" spans="1:5" x14ac:dyDescent="0.25">
      <c r="A1249">
        <v>1248</v>
      </c>
      <c r="D1249" s="4">
        <v>3</v>
      </c>
      <c r="E1249" s="3">
        <v>4</v>
      </c>
    </row>
    <row r="1250" spans="1:5" x14ac:dyDescent="0.25">
      <c r="A1250">
        <v>1249</v>
      </c>
      <c r="D1250" s="4">
        <v>3</v>
      </c>
      <c r="E1250" s="3">
        <v>4</v>
      </c>
    </row>
    <row r="1251" spans="1:5" x14ac:dyDescent="0.25">
      <c r="A1251">
        <v>1250</v>
      </c>
    </row>
    <row r="1252" spans="1:5" x14ac:dyDescent="0.25">
      <c r="A1252">
        <v>1251</v>
      </c>
    </row>
    <row r="1253" spans="1:5" x14ac:dyDescent="0.25">
      <c r="A1253">
        <v>1252</v>
      </c>
      <c r="C1253" s="5">
        <v>2</v>
      </c>
    </row>
    <row r="1254" spans="1:5" x14ac:dyDescent="0.25">
      <c r="A1254">
        <v>1253</v>
      </c>
      <c r="C1254" s="5">
        <v>2</v>
      </c>
    </row>
    <row r="1255" spans="1:5" x14ac:dyDescent="0.25">
      <c r="A1255">
        <v>1254</v>
      </c>
      <c r="C1255" s="5">
        <v>2</v>
      </c>
    </row>
    <row r="1256" spans="1:5" x14ac:dyDescent="0.25">
      <c r="A1256">
        <v>1255</v>
      </c>
      <c r="B1256" s="2">
        <v>1</v>
      </c>
      <c r="C1256" s="5">
        <v>2</v>
      </c>
    </row>
    <row r="1257" spans="1:5" x14ac:dyDescent="0.25">
      <c r="A1257">
        <v>1256</v>
      </c>
      <c r="B1257" s="2">
        <v>1</v>
      </c>
      <c r="C1257" s="5">
        <v>2</v>
      </c>
    </row>
    <row r="1258" spans="1:5" x14ac:dyDescent="0.25">
      <c r="A1258">
        <v>1257</v>
      </c>
      <c r="B1258" s="2">
        <v>1</v>
      </c>
      <c r="C1258" s="5">
        <v>2</v>
      </c>
    </row>
    <row r="1259" spans="1:5" x14ac:dyDescent="0.25">
      <c r="A1259">
        <v>1258</v>
      </c>
      <c r="B1259" s="2">
        <v>1</v>
      </c>
      <c r="C1259" s="5">
        <v>2</v>
      </c>
    </row>
    <row r="1260" spans="1:5" x14ac:dyDescent="0.25">
      <c r="A1260">
        <v>1259</v>
      </c>
      <c r="B1260" s="2">
        <v>1</v>
      </c>
      <c r="C1260" s="5">
        <v>2</v>
      </c>
    </row>
    <row r="1261" spans="1:5" x14ac:dyDescent="0.25">
      <c r="A1261">
        <v>1260</v>
      </c>
      <c r="B1261" s="2">
        <v>1</v>
      </c>
    </row>
    <row r="1262" spans="1:5" x14ac:dyDescent="0.25">
      <c r="A1262">
        <v>1261</v>
      </c>
      <c r="B1262" s="2">
        <v>1</v>
      </c>
    </row>
    <row r="1263" spans="1:5" x14ac:dyDescent="0.25">
      <c r="A1263">
        <v>1262</v>
      </c>
      <c r="B1263" s="2">
        <v>1</v>
      </c>
    </row>
    <row r="1264" spans="1:5" x14ac:dyDescent="0.25">
      <c r="A1264">
        <v>1263</v>
      </c>
      <c r="E1264" s="3">
        <v>4</v>
      </c>
    </row>
    <row r="1265" spans="1:5" x14ac:dyDescent="0.25">
      <c r="A1265">
        <v>1264</v>
      </c>
      <c r="D1265" s="4">
        <v>3</v>
      </c>
      <c r="E1265" s="3">
        <v>4</v>
      </c>
    </row>
    <row r="1266" spans="1:5" x14ac:dyDescent="0.25">
      <c r="A1266">
        <v>1265</v>
      </c>
      <c r="D1266" s="4">
        <v>3</v>
      </c>
      <c r="E1266" s="3">
        <v>4</v>
      </c>
    </row>
    <row r="1267" spans="1:5" x14ac:dyDescent="0.25">
      <c r="A1267">
        <v>1266</v>
      </c>
      <c r="D1267" s="4">
        <v>3</v>
      </c>
      <c r="E1267" s="3">
        <v>4</v>
      </c>
    </row>
    <row r="1268" spans="1:5" x14ac:dyDescent="0.25">
      <c r="A1268">
        <v>1267</v>
      </c>
      <c r="D1268" s="4">
        <v>3</v>
      </c>
      <c r="E1268" s="3">
        <v>4</v>
      </c>
    </row>
    <row r="1269" spans="1:5" x14ac:dyDescent="0.25">
      <c r="A1269">
        <v>1268</v>
      </c>
      <c r="D1269" s="4">
        <v>3</v>
      </c>
      <c r="E1269" s="3">
        <v>4</v>
      </c>
    </row>
    <row r="1270" spans="1:5" x14ac:dyDescent="0.25">
      <c r="A1270">
        <v>1269</v>
      </c>
      <c r="D1270" s="4">
        <v>3</v>
      </c>
      <c r="E1270" s="3">
        <v>4</v>
      </c>
    </row>
    <row r="1271" spans="1:5" x14ac:dyDescent="0.25">
      <c r="A1271">
        <v>1270</v>
      </c>
      <c r="D1271" s="4">
        <v>3</v>
      </c>
      <c r="E1271" s="3">
        <v>4</v>
      </c>
    </row>
    <row r="1272" spans="1:5" x14ac:dyDescent="0.25">
      <c r="A1272">
        <v>1271</v>
      </c>
      <c r="D1272" s="4">
        <v>3</v>
      </c>
      <c r="E1272" s="3">
        <v>4</v>
      </c>
    </row>
    <row r="1273" spans="1:5" x14ac:dyDescent="0.25">
      <c r="A1273">
        <v>1272</v>
      </c>
      <c r="E1273" s="3">
        <v>4</v>
      </c>
    </row>
    <row r="1274" spans="1:5" x14ac:dyDescent="0.25">
      <c r="A1274">
        <v>1273</v>
      </c>
    </row>
    <row r="1275" spans="1:5" x14ac:dyDescent="0.25">
      <c r="A1275">
        <v>1274</v>
      </c>
    </row>
    <row r="1276" spans="1:5" x14ac:dyDescent="0.25">
      <c r="A1276">
        <v>1275</v>
      </c>
    </row>
    <row r="1277" spans="1:5" x14ac:dyDescent="0.25">
      <c r="A1277">
        <v>1276</v>
      </c>
    </row>
    <row r="1278" spans="1:5" x14ac:dyDescent="0.25">
      <c r="A1278">
        <v>1277</v>
      </c>
      <c r="C1278" s="5">
        <v>2</v>
      </c>
    </row>
    <row r="1279" spans="1:5" x14ac:dyDescent="0.25">
      <c r="A1279">
        <v>1278</v>
      </c>
      <c r="C1279" s="5">
        <v>2</v>
      </c>
    </row>
    <row r="1280" spans="1:5" x14ac:dyDescent="0.25">
      <c r="A1280">
        <v>1279</v>
      </c>
      <c r="C1280" s="5">
        <v>2</v>
      </c>
    </row>
    <row r="1281" spans="1:5" x14ac:dyDescent="0.25">
      <c r="A1281">
        <v>1280</v>
      </c>
      <c r="B1281" s="2">
        <v>1</v>
      </c>
      <c r="C1281" s="5">
        <v>2</v>
      </c>
    </row>
    <row r="1282" spans="1:5" x14ac:dyDescent="0.25">
      <c r="A1282">
        <v>1281</v>
      </c>
      <c r="B1282" s="2">
        <v>1</v>
      </c>
      <c r="C1282" s="5">
        <v>2</v>
      </c>
    </row>
    <row r="1283" spans="1:5" x14ac:dyDescent="0.25">
      <c r="A1283">
        <v>1282</v>
      </c>
      <c r="B1283" s="2">
        <v>1</v>
      </c>
      <c r="C1283" s="5">
        <v>2</v>
      </c>
    </row>
    <row r="1284" spans="1:5" x14ac:dyDescent="0.25">
      <c r="A1284">
        <v>1283</v>
      </c>
      <c r="B1284" s="2">
        <v>1</v>
      </c>
      <c r="C1284" s="5">
        <v>2</v>
      </c>
    </row>
    <row r="1285" spans="1:5" x14ac:dyDescent="0.25">
      <c r="A1285">
        <v>1284</v>
      </c>
      <c r="B1285" s="2">
        <v>1</v>
      </c>
      <c r="C1285" s="5">
        <v>2</v>
      </c>
    </row>
    <row r="1286" spans="1:5" x14ac:dyDescent="0.25">
      <c r="A1286">
        <v>1285</v>
      </c>
      <c r="B1286" s="2">
        <v>1</v>
      </c>
    </row>
    <row r="1287" spans="1:5" x14ac:dyDescent="0.25">
      <c r="A1287">
        <v>1286</v>
      </c>
      <c r="B1287" s="2">
        <v>1</v>
      </c>
    </row>
    <row r="1288" spans="1:5" x14ac:dyDescent="0.25">
      <c r="A1288">
        <v>1287</v>
      </c>
      <c r="B1288" s="2">
        <v>1</v>
      </c>
      <c r="D1288" s="4">
        <v>3</v>
      </c>
      <c r="E1288" s="3">
        <v>4</v>
      </c>
    </row>
    <row r="1289" spans="1:5" x14ac:dyDescent="0.25">
      <c r="A1289">
        <v>1288</v>
      </c>
      <c r="D1289" s="4">
        <v>3</v>
      </c>
      <c r="E1289" s="3">
        <v>4</v>
      </c>
    </row>
    <row r="1290" spans="1:5" x14ac:dyDescent="0.25">
      <c r="A1290">
        <v>1289</v>
      </c>
      <c r="D1290" s="4">
        <v>3</v>
      </c>
      <c r="E1290" s="3">
        <v>4</v>
      </c>
    </row>
    <row r="1291" spans="1:5" x14ac:dyDescent="0.25">
      <c r="A1291">
        <v>1290</v>
      </c>
      <c r="D1291" s="4">
        <v>3</v>
      </c>
      <c r="E1291" s="3">
        <v>4</v>
      </c>
    </row>
    <row r="1292" spans="1:5" x14ac:dyDescent="0.25">
      <c r="A1292">
        <v>1291</v>
      </c>
      <c r="D1292" s="4">
        <v>3</v>
      </c>
      <c r="E1292" s="3">
        <v>4</v>
      </c>
    </row>
    <row r="1293" spans="1:5" x14ac:dyDescent="0.25">
      <c r="A1293">
        <v>1292</v>
      </c>
      <c r="D1293" s="4">
        <v>3</v>
      </c>
      <c r="E1293" s="3">
        <v>4</v>
      </c>
    </row>
    <row r="1294" spans="1:5" x14ac:dyDescent="0.25">
      <c r="A1294">
        <v>1293</v>
      </c>
      <c r="D1294" s="4">
        <v>3</v>
      </c>
      <c r="E1294" s="3">
        <v>4</v>
      </c>
    </row>
    <row r="1295" spans="1:5" x14ac:dyDescent="0.25">
      <c r="A1295">
        <v>1294</v>
      </c>
      <c r="D1295" s="4">
        <v>3</v>
      </c>
      <c r="E1295" s="3">
        <v>4</v>
      </c>
    </row>
    <row r="1296" spans="1:5" x14ac:dyDescent="0.25">
      <c r="A1296">
        <v>1295</v>
      </c>
      <c r="D1296" s="4">
        <v>3</v>
      </c>
      <c r="E1296" s="3">
        <v>4</v>
      </c>
    </row>
    <row r="1297" spans="1:5" x14ac:dyDescent="0.25">
      <c r="A1297">
        <v>1296</v>
      </c>
    </row>
    <row r="1298" spans="1:5" x14ac:dyDescent="0.25">
      <c r="A1298">
        <v>1297</v>
      </c>
    </row>
    <row r="1299" spans="1:5" x14ac:dyDescent="0.25">
      <c r="A1299">
        <v>1298</v>
      </c>
    </row>
    <row r="1300" spans="1:5" x14ac:dyDescent="0.25">
      <c r="A1300">
        <v>1299</v>
      </c>
    </row>
    <row r="1301" spans="1:5" x14ac:dyDescent="0.25">
      <c r="A1301">
        <v>1300</v>
      </c>
      <c r="C1301" s="5">
        <v>2</v>
      </c>
    </row>
    <row r="1302" spans="1:5" x14ac:dyDescent="0.25">
      <c r="A1302">
        <v>1301</v>
      </c>
      <c r="C1302" s="5">
        <v>2</v>
      </c>
    </row>
    <row r="1303" spans="1:5" x14ac:dyDescent="0.25">
      <c r="A1303">
        <v>1302</v>
      </c>
      <c r="C1303" s="5">
        <v>2</v>
      </c>
    </row>
    <row r="1304" spans="1:5" x14ac:dyDescent="0.25">
      <c r="A1304">
        <v>1303</v>
      </c>
      <c r="B1304" s="2">
        <v>1</v>
      </c>
      <c r="C1304" s="5">
        <v>2</v>
      </c>
    </row>
    <row r="1305" spans="1:5" x14ac:dyDescent="0.25">
      <c r="A1305">
        <v>1304</v>
      </c>
      <c r="B1305" s="2">
        <v>1</v>
      </c>
      <c r="C1305" s="5">
        <v>2</v>
      </c>
    </row>
    <row r="1306" spans="1:5" x14ac:dyDescent="0.25">
      <c r="A1306">
        <v>1305</v>
      </c>
      <c r="B1306" s="2">
        <v>1</v>
      </c>
      <c r="C1306" s="5">
        <v>2</v>
      </c>
    </row>
    <row r="1307" spans="1:5" x14ac:dyDescent="0.25">
      <c r="A1307">
        <v>1306</v>
      </c>
      <c r="B1307" s="2">
        <v>1</v>
      </c>
      <c r="C1307" s="5">
        <v>2</v>
      </c>
    </row>
    <row r="1308" spans="1:5" x14ac:dyDescent="0.25">
      <c r="A1308">
        <v>1307</v>
      </c>
      <c r="B1308" s="2">
        <v>1</v>
      </c>
      <c r="C1308" s="5">
        <v>2</v>
      </c>
    </row>
    <row r="1309" spans="1:5" x14ac:dyDescent="0.25">
      <c r="A1309">
        <v>1308</v>
      </c>
      <c r="B1309" s="2">
        <v>1</v>
      </c>
    </row>
    <row r="1310" spans="1:5" x14ac:dyDescent="0.25">
      <c r="A1310">
        <v>1309</v>
      </c>
      <c r="B1310" s="2">
        <v>1</v>
      </c>
    </row>
    <row r="1311" spans="1:5" x14ac:dyDescent="0.25">
      <c r="A1311">
        <v>1310</v>
      </c>
      <c r="D1311" s="4">
        <v>3</v>
      </c>
      <c r="E1311" s="3">
        <v>4</v>
      </c>
    </row>
    <row r="1312" spans="1:5" x14ac:dyDescent="0.25">
      <c r="A1312">
        <v>1311</v>
      </c>
      <c r="D1312" s="4">
        <v>3</v>
      </c>
      <c r="E1312" s="3">
        <v>4</v>
      </c>
    </row>
    <row r="1313" spans="1:5" x14ac:dyDescent="0.25">
      <c r="A1313">
        <v>1312</v>
      </c>
      <c r="D1313" s="4">
        <v>3</v>
      </c>
      <c r="E1313" s="3">
        <v>4</v>
      </c>
    </row>
    <row r="1314" spans="1:5" x14ac:dyDescent="0.25">
      <c r="A1314">
        <v>1313</v>
      </c>
      <c r="D1314" s="4">
        <v>3</v>
      </c>
      <c r="E1314" s="3">
        <v>4</v>
      </c>
    </row>
    <row r="1315" spans="1:5" x14ac:dyDescent="0.25">
      <c r="A1315">
        <v>1314</v>
      </c>
      <c r="D1315" s="4">
        <v>3</v>
      </c>
      <c r="E1315" s="3">
        <v>4</v>
      </c>
    </row>
    <row r="1316" spans="1:5" x14ac:dyDescent="0.25">
      <c r="A1316">
        <v>1315</v>
      </c>
      <c r="D1316" s="4">
        <v>3</v>
      </c>
      <c r="E1316" s="3">
        <v>4</v>
      </c>
    </row>
    <row r="1317" spans="1:5" x14ac:dyDescent="0.25">
      <c r="A1317">
        <v>1316</v>
      </c>
      <c r="D1317" s="4">
        <v>3</v>
      </c>
      <c r="E1317" s="3">
        <v>4</v>
      </c>
    </row>
    <row r="1318" spans="1:5" x14ac:dyDescent="0.25">
      <c r="A1318">
        <v>1317</v>
      </c>
      <c r="D1318" s="4">
        <v>3</v>
      </c>
      <c r="E1318" s="3">
        <v>4</v>
      </c>
    </row>
    <row r="1319" spans="1:5" x14ac:dyDescent="0.25">
      <c r="A1319">
        <v>1318</v>
      </c>
    </row>
    <row r="1320" spans="1:5" x14ac:dyDescent="0.25">
      <c r="A1320">
        <v>1319</v>
      </c>
    </row>
    <row r="1321" spans="1:5" x14ac:dyDescent="0.25">
      <c r="A1321">
        <v>1320</v>
      </c>
    </row>
    <row r="1322" spans="1:5" x14ac:dyDescent="0.25">
      <c r="A1322">
        <v>1321</v>
      </c>
      <c r="C1322" s="5">
        <v>2</v>
      </c>
    </row>
    <row r="1323" spans="1:5" x14ac:dyDescent="0.25">
      <c r="A1323">
        <v>1322</v>
      </c>
      <c r="C1323" s="5">
        <v>2</v>
      </c>
    </row>
    <row r="1324" spans="1:5" x14ac:dyDescent="0.25">
      <c r="A1324">
        <v>1323</v>
      </c>
      <c r="C1324" s="5">
        <v>2</v>
      </c>
    </row>
    <row r="1325" spans="1:5" x14ac:dyDescent="0.25">
      <c r="A1325">
        <v>1324</v>
      </c>
      <c r="C1325" s="5">
        <v>2</v>
      </c>
    </row>
    <row r="1326" spans="1:5" x14ac:dyDescent="0.25">
      <c r="A1326">
        <v>1325</v>
      </c>
      <c r="C1326" s="5">
        <v>2</v>
      </c>
    </row>
    <row r="1327" spans="1:5" x14ac:dyDescent="0.25">
      <c r="A1327">
        <v>1326</v>
      </c>
      <c r="B1327" s="2">
        <v>1</v>
      </c>
      <c r="C1327" s="5">
        <v>2</v>
      </c>
    </row>
    <row r="1328" spans="1:5" x14ac:dyDescent="0.25">
      <c r="A1328">
        <v>1327</v>
      </c>
      <c r="B1328" s="2">
        <v>1</v>
      </c>
      <c r="C1328" s="5">
        <v>2</v>
      </c>
    </row>
    <row r="1329" spans="1:5" x14ac:dyDescent="0.25">
      <c r="A1329">
        <v>1328</v>
      </c>
      <c r="B1329" s="2">
        <v>1</v>
      </c>
      <c r="C1329" s="5">
        <v>2</v>
      </c>
    </row>
    <row r="1330" spans="1:5" x14ac:dyDescent="0.25">
      <c r="A1330">
        <v>1329</v>
      </c>
      <c r="B1330" s="2">
        <v>1</v>
      </c>
    </row>
    <row r="1331" spans="1:5" x14ac:dyDescent="0.25">
      <c r="A1331">
        <v>1330</v>
      </c>
      <c r="B1331" s="2">
        <v>1</v>
      </c>
    </row>
    <row r="1332" spans="1:5" x14ac:dyDescent="0.25">
      <c r="A1332">
        <v>1331</v>
      </c>
      <c r="B1332" s="2">
        <v>1</v>
      </c>
    </row>
    <row r="1333" spans="1:5" x14ac:dyDescent="0.25">
      <c r="A1333">
        <v>1332</v>
      </c>
      <c r="B1333" s="2">
        <v>1</v>
      </c>
    </row>
    <row r="1334" spans="1:5" x14ac:dyDescent="0.25">
      <c r="A1334">
        <v>1333</v>
      </c>
      <c r="D1334" s="4">
        <v>3</v>
      </c>
      <c r="E1334" s="3">
        <v>4</v>
      </c>
    </row>
    <row r="1335" spans="1:5" x14ac:dyDescent="0.25">
      <c r="A1335">
        <v>1334</v>
      </c>
      <c r="D1335" s="4">
        <v>3</v>
      </c>
      <c r="E1335" s="3">
        <v>4</v>
      </c>
    </row>
    <row r="1336" spans="1:5" x14ac:dyDescent="0.25">
      <c r="A1336">
        <v>1335</v>
      </c>
      <c r="D1336" s="4">
        <v>3</v>
      </c>
      <c r="E1336" s="3">
        <v>4</v>
      </c>
    </row>
    <row r="1337" spans="1:5" x14ac:dyDescent="0.25">
      <c r="A1337">
        <v>1336</v>
      </c>
      <c r="D1337" s="4">
        <v>3</v>
      </c>
      <c r="E1337" s="3">
        <v>4</v>
      </c>
    </row>
    <row r="1338" spans="1:5" x14ac:dyDescent="0.25">
      <c r="A1338">
        <v>1337</v>
      </c>
      <c r="D1338" s="4">
        <v>3</v>
      </c>
      <c r="E1338" s="3">
        <v>4</v>
      </c>
    </row>
    <row r="1339" spans="1:5" x14ac:dyDescent="0.25">
      <c r="A1339">
        <v>1338</v>
      </c>
      <c r="D1339" s="4">
        <v>3</v>
      </c>
      <c r="E1339" s="3">
        <v>4</v>
      </c>
    </row>
    <row r="1340" spans="1:5" x14ac:dyDescent="0.25">
      <c r="A1340">
        <v>1339</v>
      </c>
      <c r="D1340" s="4">
        <v>3</v>
      </c>
      <c r="E1340" s="3">
        <v>4</v>
      </c>
    </row>
    <row r="1341" spans="1:5" x14ac:dyDescent="0.25">
      <c r="A1341">
        <v>1340</v>
      </c>
      <c r="D1341" s="4">
        <v>3</v>
      </c>
      <c r="E1341" s="3">
        <v>4</v>
      </c>
    </row>
    <row r="1342" spans="1:5" x14ac:dyDescent="0.25">
      <c r="A1342">
        <v>1341</v>
      </c>
      <c r="D1342" s="4">
        <v>3</v>
      </c>
      <c r="E1342" s="3">
        <v>4</v>
      </c>
    </row>
    <row r="1343" spans="1:5" x14ac:dyDescent="0.25">
      <c r="A1343">
        <v>1342</v>
      </c>
      <c r="C1343" s="5">
        <v>2</v>
      </c>
    </row>
    <row r="1344" spans="1:5" x14ac:dyDescent="0.25">
      <c r="A1344">
        <v>1343</v>
      </c>
      <c r="C1344" s="5">
        <v>2</v>
      </c>
    </row>
    <row r="1345" spans="1:5" x14ac:dyDescent="0.25">
      <c r="A1345">
        <v>1344</v>
      </c>
      <c r="C1345" s="5">
        <v>2</v>
      </c>
    </row>
    <row r="1346" spans="1:5" x14ac:dyDescent="0.25">
      <c r="A1346">
        <v>1345</v>
      </c>
      <c r="C1346" s="5">
        <v>2</v>
      </c>
    </row>
    <row r="1347" spans="1:5" x14ac:dyDescent="0.25">
      <c r="A1347">
        <v>1346</v>
      </c>
      <c r="C1347" s="5">
        <v>2</v>
      </c>
    </row>
    <row r="1348" spans="1:5" x14ac:dyDescent="0.25">
      <c r="A1348">
        <v>1347</v>
      </c>
      <c r="B1348" s="2">
        <v>1</v>
      </c>
      <c r="C1348" s="5">
        <v>2</v>
      </c>
    </row>
    <row r="1349" spans="1:5" x14ac:dyDescent="0.25">
      <c r="A1349">
        <v>1348</v>
      </c>
      <c r="B1349" s="2">
        <v>1</v>
      </c>
      <c r="C1349" s="5">
        <v>2</v>
      </c>
    </row>
    <row r="1350" spans="1:5" x14ac:dyDescent="0.25">
      <c r="A1350">
        <v>1349</v>
      </c>
      <c r="B1350" s="2">
        <v>1</v>
      </c>
      <c r="C1350" s="5">
        <v>2</v>
      </c>
    </row>
    <row r="1351" spans="1:5" x14ac:dyDescent="0.25">
      <c r="A1351">
        <v>1350</v>
      </c>
      <c r="B1351" s="2">
        <v>1</v>
      </c>
      <c r="C1351" s="5">
        <v>2</v>
      </c>
    </row>
    <row r="1352" spans="1:5" x14ac:dyDescent="0.25">
      <c r="A1352">
        <v>1351</v>
      </c>
      <c r="B1352" s="2">
        <v>1</v>
      </c>
    </row>
    <row r="1353" spans="1:5" x14ac:dyDescent="0.25">
      <c r="A1353">
        <v>1352</v>
      </c>
      <c r="B1353" s="2">
        <v>1</v>
      </c>
    </row>
    <row r="1354" spans="1:5" x14ac:dyDescent="0.25">
      <c r="A1354">
        <v>1353</v>
      </c>
      <c r="B1354" s="2">
        <v>1</v>
      </c>
    </row>
    <row r="1355" spans="1:5" x14ac:dyDescent="0.25">
      <c r="A1355">
        <v>1354</v>
      </c>
      <c r="B1355" s="2">
        <v>1</v>
      </c>
    </row>
    <row r="1356" spans="1:5" x14ac:dyDescent="0.25">
      <c r="A1356">
        <v>1355</v>
      </c>
      <c r="B1356" s="2">
        <v>1</v>
      </c>
      <c r="E1356" s="3">
        <v>4</v>
      </c>
    </row>
    <row r="1357" spans="1:5" x14ac:dyDescent="0.25">
      <c r="A1357">
        <v>1356</v>
      </c>
      <c r="D1357" s="4">
        <v>3</v>
      </c>
      <c r="E1357" s="3">
        <v>4</v>
      </c>
    </row>
    <row r="1358" spans="1:5" x14ac:dyDescent="0.25">
      <c r="A1358">
        <v>1357</v>
      </c>
      <c r="D1358" s="4">
        <v>3</v>
      </c>
      <c r="E1358" s="3">
        <v>4</v>
      </c>
    </row>
    <row r="1359" spans="1:5" x14ac:dyDescent="0.25">
      <c r="A1359">
        <v>1358</v>
      </c>
      <c r="D1359" s="4">
        <v>3</v>
      </c>
      <c r="E1359" s="3">
        <v>4</v>
      </c>
    </row>
    <row r="1360" spans="1:5" x14ac:dyDescent="0.25">
      <c r="A1360">
        <v>1359</v>
      </c>
      <c r="D1360" s="4">
        <v>3</v>
      </c>
      <c r="E1360" s="3">
        <v>4</v>
      </c>
    </row>
    <row r="1361" spans="1:5" x14ac:dyDescent="0.25">
      <c r="A1361">
        <v>1360</v>
      </c>
      <c r="D1361" s="4">
        <v>3</v>
      </c>
      <c r="E1361" s="3">
        <v>4</v>
      </c>
    </row>
    <row r="1362" spans="1:5" x14ac:dyDescent="0.25">
      <c r="A1362">
        <v>1361</v>
      </c>
      <c r="D1362" s="4">
        <v>3</v>
      </c>
      <c r="E1362" s="3">
        <v>4</v>
      </c>
    </row>
    <row r="1363" spans="1:5" x14ac:dyDescent="0.25">
      <c r="A1363">
        <v>1362</v>
      </c>
      <c r="D1363" s="4">
        <v>3</v>
      </c>
      <c r="E1363" s="3">
        <v>4</v>
      </c>
    </row>
    <row r="1364" spans="1:5" x14ac:dyDescent="0.25">
      <c r="A1364">
        <v>1363</v>
      </c>
      <c r="D1364" s="4">
        <v>3</v>
      </c>
      <c r="E1364" s="3">
        <v>4</v>
      </c>
    </row>
    <row r="1365" spans="1:5" x14ac:dyDescent="0.25">
      <c r="A1365">
        <v>1364</v>
      </c>
      <c r="C1365" s="5">
        <v>2</v>
      </c>
      <c r="D1365" s="4">
        <v>3</v>
      </c>
      <c r="E1365" s="3">
        <v>4</v>
      </c>
    </row>
    <row r="1366" spans="1:5" x14ac:dyDescent="0.25">
      <c r="A1366">
        <v>1365</v>
      </c>
      <c r="C1366" s="5">
        <v>2</v>
      </c>
      <c r="D1366" s="4">
        <v>3</v>
      </c>
    </row>
    <row r="1367" spans="1:5" x14ac:dyDescent="0.25">
      <c r="A1367">
        <v>1366</v>
      </c>
      <c r="C1367" s="5">
        <v>2</v>
      </c>
    </row>
    <row r="1368" spans="1:5" x14ac:dyDescent="0.25">
      <c r="A1368">
        <v>1367</v>
      </c>
      <c r="C1368" s="5">
        <v>2</v>
      </c>
    </row>
    <row r="1369" spans="1:5" x14ac:dyDescent="0.25">
      <c r="A1369">
        <v>1368</v>
      </c>
      <c r="C1369" s="5">
        <v>2</v>
      </c>
    </row>
    <row r="1370" spans="1:5" x14ac:dyDescent="0.25">
      <c r="A1370">
        <v>1369</v>
      </c>
      <c r="C1370" s="5">
        <v>2</v>
      </c>
    </row>
    <row r="1371" spans="1:5" x14ac:dyDescent="0.25">
      <c r="A1371">
        <v>1370</v>
      </c>
      <c r="C1371" s="5">
        <v>2</v>
      </c>
    </row>
    <row r="1372" spans="1:5" x14ac:dyDescent="0.25">
      <c r="A1372">
        <v>1371</v>
      </c>
      <c r="B1372" s="2">
        <v>1</v>
      </c>
      <c r="C1372" s="5">
        <v>2</v>
      </c>
    </row>
    <row r="1373" spans="1:5" x14ac:dyDescent="0.25">
      <c r="A1373">
        <v>1372</v>
      </c>
      <c r="B1373" s="2">
        <v>1</v>
      </c>
      <c r="C1373" s="5">
        <v>2</v>
      </c>
    </row>
    <row r="1374" spans="1:5" x14ac:dyDescent="0.25">
      <c r="A1374">
        <v>1373</v>
      </c>
      <c r="B1374" s="2">
        <v>1</v>
      </c>
      <c r="C1374" s="5">
        <v>2</v>
      </c>
    </row>
    <row r="1375" spans="1:5" x14ac:dyDescent="0.25">
      <c r="A1375">
        <v>1374</v>
      </c>
      <c r="B1375" s="2">
        <v>1</v>
      </c>
      <c r="C1375" s="5">
        <v>2</v>
      </c>
    </row>
    <row r="1376" spans="1:5" x14ac:dyDescent="0.25">
      <c r="A1376">
        <v>1375</v>
      </c>
      <c r="B1376" s="2">
        <v>1</v>
      </c>
    </row>
    <row r="1377" spans="1:5" x14ac:dyDescent="0.25">
      <c r="A1377">
        <v>1376</v>
      </c>
      <c r="B1377" s="2">
        <v>1</v>
      </c>
    </row>
    <row r="1378" spans="1:5" x14ac:dyDescent="0.25">
      <c r="A1378">
        <v>1377</v>
      </c>
      <c r="B1378" s="2">
        <v>1</v>
      </c>
    </row>
    <row r="1379" spans="1:5" x14ac:dyDescent="0.25">
      <c r="A1379">
        <v>1378</v>
      </c>
      <c r="B1379" s="2">
        <v>1</v>
      </c>
    </row>
    <row r="1380" spans="1:5" x14ac:dyDescent="0.25">
      <c r="A1380">
        <v>1379</v>
      </c>
      <c r="B1380" s="2">
        <v>1</v>
      </c>
    </row>
    <row r="1381" spans="1:5" x14ac:dyDescent="0.25">
      <c r="A1381">
        <v>1380</v>
      </c>
      <c r="B1381" s="2">
        <v>1</v>
      </c>
      <c r="E1381" s="3">
        <v>4</v>
      </c>
    </row>
    <row r="1382" spans="1:5" x14ac:dyDescent="0.25">
      <c r="A1382">
        <v>1381</v>
      </c>
      <c r="D1382" s="4">
        <v>3</v>
      </c>
      <c r="E1382" s="3">
        <v>4</v>
      </c>
    </row>
    <row r="1383" spans="1:5" x14ac:dyDescent="0.25">
      <c r="A1383">
        <v>1382</v>
      </c>
      <c r="D1383" s="4">
        <v>3</v>
      </c>
      <c r="E1383" s="3">
        <v>4</v>
      </c>
    </row>
    <row r="1384" spans="1:5" x14ac:dyDescent="0.25">
      <c r="A1384">
        <v>1383</v>
      </c>
      <c r="D1384" s="4">
        <v>3</v>
      </c>
      <c r="E1384" s="3">
        <v>4</v>
      </c>
    </row>
    <row r="1385" spans="1:5" x14ac:dyDescent="0.25">
      <c r="A1385">
        <v>1384</v>
      </c>
      <c r="D1385" s="4">
        <v>3</v>
      </c>
      <c r="E1385" s="3">
        <v>4</v>
      </c>
    </row>
    <row r="1386" spans="1:5" x14ac:dyDescent="0.25">
      <c r="A1386">
        <v>1385</v>
      </c>
      <c r="D1386" s="4">
        <v>3</v>
      </c>
      <c r="E1386" s="3">
        <v>4</v>
      </c>
    </row>
    <row r="1387" spans="1:5" x14ac:dyDescent="0.25">
      <c r="A1387">
        <v>1386</v>
      </c>
      <c r="D1387" s="4">
        <v>3</v>
      </c>
      <c r="E1387" s="3">
        <v>4</v>
      </c>
    </row>
    <row r="1388" spans="1:5" x14ac:dyDescent="0.25">
      <c r="A1388">
        <v>1387</v>
      </c>
      <c r="D1388" s="4">
        <v>3</v>
      </c>
      <c r="E1388" s="3">
        <v>4</v>
      </c>
    </row>
    <row r="1389" spans="1:5" x14ac:dyDescent="0.25">
      <c r="A1389">
        <v>1388</v>
      </c>
      <c r="C1389" s="5">
        <v>2</v>
      </c>
      <c r="D1389" s="4">
        <v>3</v>
      </c>
      <c r="E1389" s="3">
        <v>4</v>
      </c>
    </row>
    <row r="1390" spans="1:5" x14ac:dyDescent="0.25">
      <c r="A1390">
        <v>1389</v>
      </c>
      <c r="C1390" s="5">
        <v>2</v>
      </c>
      <c r="D1390" s="4">
        <v>3</v>
      </c>
      <c r="E1390" s="3">
        <v>4</v>
      </c>
    </row>
    <row r="1391" spans="1:5" x14ac:dyDescent="0.25">
      <c r="A1391">
        <v>1390</v>
      </c>
      <c r="C1391" s="5">
        <v>2</v>
      </c>
      <c r="D1391" s="4">
        <v>3</v>
      </c>
      <c r="E1391" s="3">
        <v>4</v>
      </c>
    </row>
    <row r="1392" spans="1:5" x14ac:dyDescent="0.25">
      <c r="A1392">
        <v>1391</v>
      </c>
      <c r="C1392" s="5">
        <v>2</v>
      </c>
      <c r="D1392" s="4">
        <v>3</v>
      </c>
    </row>
    <row r="1393" spans="1:6" x14ac:dyDescent="0.25">
      <c r="A1393">
        <v>1392</v>
      </c>
      <c r="C1393" s="5">
        <v>2</v>
      </c>
      <c r="D1393" s="4">
        <v>3</v>
      </c>
    </row>
    <row r="1394" spans="1:6" x14ac:dyDescent="0.25">
      <c r="A1394">
        <v>1393</v>
      </c>
      <c r="C1394" s="5">
        <v>2</v>
      </c>
    </row>
    <row r="1395" spans="1:6" x14ac:dyDescent="0.25">
      <c r="A1395">
        <v>1394</v>
      </c>
      <c r="C1395" s="5">
        <v>2</v>
      </c>
    </row>
    <row r="1396" spans="1:6" x14ac:dyDescent="0.25">
      <c r="A1396">
        <v>1395</v>
      </c>
      <c r="C1396" s="5">
        <v>2</v>
      </c>
    </row>
    <row r="1397" spans="1:6" x14ac:dyDescent="0.25">
      <c r="A1397">
        <v>1396</v>
      </c>
      <c r="B1397" s="2">
        <v>1</v>
      </c>
      <c r="C1397" s="5">
        <v>2</v>
      </c>
    </row>
    <row r="1398" spans="1:6" x14ac:dyDescent="0.25">
      <c r="A1398">
        <v>1397</v>
      </c>
      <c r="B1398" s="2">
        <v>1</v>
      </c>
      <c r="C1398" s="5">
        <v>2</v>
      </c>
    </row>
    <row r="1399" spans="1:6" x14ac:dyDescent="0.25">
      <c r="A1399">
        <v>1398</v>
      </c>
      <c r="B1399" s="2">
        <v>1</v>
      </c>
      <c r="C1399" s="5">
        <v>2</v>
      </c>
    </row>
    <row r="1400" spans="1:6" x14ac:dyDescent="0.25">
      <c r="A1400">
        <v>1399</v>
      </c>
      <c r="B1400" s="2">
        <v>1</v>
      </c>
      <c r="C1400" s="5">
        <v>2</v>
      </c>
    </row>
    <row r="1401" spans="1:6" x14ac:dyDescent="0.25">
      <c r="A1401">
        <v>1400</v>
      </c>
      <c r="B1401" s="2">
        <v>1</v>
      </c>
      <c r="C1401" s="5">
        <v>2</v>
      </c>
    </row>
    <row r="1402" spans="1:6" x14ac:dyDescent="0.25">
      <c r="A1402">
        <v>1401</v>
      </c>
      <c r="B1402" s="2">
        <v>1</v>
      </c>
    </row>
    <row r="1403" spans="1:6" x14ac:dyDescent="0.25">
      <c r="A1403">
        <v>1402</v>
      </c>
      <c r="B1403" s="2">
        <v>1</v>
      </c>
      <c r="F1403" t="s">
        <v>22</v>
      </c>
    </row>
    <row r="1404" spans="1:6" x14ac:dyDescent="0.25">
      <c r="A1404">
        <v>1403</v>
      </c>
    </row>
    <row r="1405" spans="1:6" x14ac:dyDescent="0.25">
      <c r="A1405">
        <v>1404</v>
      </c>
      <c r="F1405" t="s">
        <v>22</v>
      </c>
    </row>
    <row r="1406" spans="1:6" x14ac:dyDescent="0.25">
      <c r="A1406">
        <v>1405</v>
      </c>
      <c r="B1406" s="2">
        <v>1</v>
      </c>
    </row>
    <row r="1407" spans="1:6" x14ac:dyDescent="0.25">
      <c r="A1407">
        <v>1406</v>
      </c>
      <c r="B1407" s="2">
        <v>1</v>
      </c>
    </row>
    <row r="1408" spans="1:6" x14ac:dyDescent="0.25">
      <c r="A1408">
        <v>1407</v>
      </c>
      <c r="B1408" s="2">
        <v>1</v>
      </c>
      <c r="E1408" s="3">
        <v>4</v>
      </c>
    </row>
    <row r="1409" spans="1:5" x14ac:dyDescent="0.25">
      <c r="A1409">
        <v>1408</v>
      </c>
      <c r="B1409" s="2">
        <v>1</v>
      </c>
      <c r="E1409" s="3">
        <v>4</v>
      </c>
    </row>
    <row r="1410" spans="1:5" x14ac:dyDescent="0.25">
      <c r="A1410">
        <v>1409</v>
      </c>
      <c r="B1410" s="2">
        <v>1</v>
      </c>
      <c r="E1410" s="3">
        <v>4</v>
      </c>
    </row>
    <row r="1411" spans="1:5" x14ac:dyDescent="0.25">
      <c r="A1411">
        <v>1410</v>
      </c>
      <c r="B1411" s="2">
        <v>1</v>
      </c>
      <c r="E1411" s="3">
        <v>4</v>
      </c>
    </row>
    <row r="1412" spans="1:5" x14ac:dyDescent="0.25">
      <c r="A1412">
        <v>1411</v>
      </c>
      <c r="B1412" s="2">
        <v>1</v>
      </c>
      <c r="E1412" s="3">
        <v>4</v>
      </c>
    </row>
    <row r="1413" spans="1:5" x14ac:dyDescent="0.25">
      <c r="A1413">
        <v>1412</v>
      </c>
      <c r="B1413" s="2">
        <v>1</v>
      </c>
      <c r="E1413" s="3">
        <v>4</v>
      </c>
    </row>
    <row r="1414" spans="1:5" x14ac:dyDescent="0.25">
      <c r="A1414">
        <v>1413</v>
      </c>
      <c r="B1414" s="2">
        <v>1</v>
      </c>
      <c r="E1414" s="3">
        <v>4</v>
      </c>
    </row>
    <row r="1415" spans="1:5" x14ac:dyDescent="0.25">
      <c r="A1415">
        <v>1414</v>
      </c>
      <c r="B1415" s="2">
        <v>1</v>
      </c>
      <c r="E1415" s="3">
        <v>4</v>
      </c>
    </row>
    <row r="1416" spans="1:5" x14ac:dyDescent="0.25">
      <c r="A1416">
        <v>1415</v>
      </c>
      <c r="B1416" s="2">
        <v>1</v>
      </c>
      <c r="E1416" s="3">
        <v>4</v>
      </c>
    </row>
    <row r="1417" spans="1:5" x14ac:dyDescent="0.25">
      <c r="A1417">
        <v>1416</v>
      </c>
      <c r="B1417" s="2">
        <v>1</v>
      </c>
      <c r="E1417" s="3">
        <v>4</v>
      </c>
    </row>
    <row r="1418" spans="1:5" x14ac:dyDescent="0.25">
      <c r="A1418">
        <v>1417</v>
      </c>
      <c r="E1418" s="3">
        <v>4</v>
      </c>
    </row>
    <row r="1419" spans="1:5" x14ac:dyDescent="0.25">
      <c r="A1419">
        <v>1418</v>
      </c>
    </row>
    <row r="1420" spans="1:5" x14ac:dyDescent="0.25">
      <c r="A1420">
        <v>1419</v>
      </c>
      <c r="D1420" s="4">
        <v>3</v>
      </c>
    </row>
    <row r="1421" spans="1:5" x14ac:dyDescent="0.25">
      <c r="A1421">
        <v>1420</v>
      </c>
      <c r="C1421" s="5">
        <v>2</v>
      </c>
      <c r="D1421" s="4">
        <v>3</v>
      </c>
    </row>
    <row r="1422" spans="1:5" x14ac:dyDescent="0.25">
      <c r="A1422">
        <v>1421</v>
      </c>
      <c r="C1422" s="5">
        <v>2</v>
      </c>
      <c r="D1422" s="4">
        <v>3</v>
      </c>
    </row>
    <row r="1423" spans="1:5" x14ac:dyDescent="0.25">
      <c r="A1423">
        <v>1422</v>
      </c>
      <c r="C1423" s="5">
        <v>2</v>
      </c>
      <c r="D1423" s="4">
        <v>3</v>
      </c>
    </row>
    <row r="1424" spans="1:5" x14ac:dyDescent="0.25">
      <c r="A1424">
        <v>1423</v>
      </c>
      <c r="C1424" s="5">
        <v>2</v>
      </c>
      <c r="D1424" s="4">
        <v>3</v>
      </c>
    </row>
    <row r="1425" spans="1:5" x14ac:dyDescent="0.25">
      <c r="A1425">
        <v>1424</v>
      </c>
      <c r="C1425" s="5">
        <v>2</v>
      </c>
      <c r="D1425" s="4">
        <v>3</v>
      </c>
    </row>
    <row r="1426" spans="1:5" x14ac:dyDescent="0.25">
      <c r="A1426">
        <v>1425</v>
      </c>
      <c r="C1426" s="5">
        <v>2</v>
      </c>
      <c r="D1426" s="4">
        <v>3</v>
      </c>
    </row>
    <row r="1427" spans="1:5" x14ac:dyDescent="0.25">
      <c r="A1427">
        <v>1426</v>
      </c>
      <c r="C1427" s="5">
        <v>2</v>
      </c>
      <c r="D1427" s="4">
        <v>3</v>
      </c>
    </row>
    <row r="1428" spans="1:5" x14ac:dyDescent="0.25">
      <c r="A1428">
        <v>1427</v>
      </c>
      <c r="C1428" s="5">
        <v>2</v>
      </c>
      <c r="D1428" s="4">
        <v>3</v>
      </c>
    </row>
    <row r="1429" spans="1:5" x14ac:dyDescent="0.25">
      <c r="A1429">
        <v>1428</v>
      </c>
      <c r="C1429" s="5">
        <v>2</v>
      </c>
    </row>
    <row r="1430" spans="1:5" x14ac:dyDescent="0.25">
      <c r="A1430">
        <v>1429</v>
      </c>
      <c r="C1430" s="5">
        <v>2</v>
      </c>
    </row>
    <row r="1431" spans="1:5" x14ac:dyDescent="0.25">
      <c r="A1431">
        <v>1430</v>
      </c>
    </row>
    <row r="1432" spans="1:5" x14ac:dyDescent="0.25">
      <c r="A1432">
        <v>1431</v>
      </c>
    </row>
    <row r="1433" spans="1:5" x14ac:dyDescent="0.25">
      <c r="A1433">
        <v>1432</v>
      </c>
    </row>
    <row r="1434" spans="1:5" x14ac:dyDescent="0.25">
      <c r="A1434">
        <v>1433</v>
      </c>
      <c r="B1434" s="2">
        <v>1</v>
      </c>
    </row>
    <row r="1435" spans="1:5" x14ac:dyDescent="0.25">
      <c r="A1435">
        <v>1434</v>
      </c>
      <c r="B1435" s="2">
        <v>1</v>
      </c>
    </row>
    <row r="1436" spans="1:5" x14ac:dyDescent="0.25">
      <c r="A1436">
        <v>1435</v>
      </c>
      <c r="B1436" s="2">
        <v>1</v>
      </c>
      <c r="E1436" s="3">
        <v>4</v>
      </c>
    </row>
    <row r="1437" spans="1:5" x14ac:dyDescent="0.25">
      <c r="A1437">
        <v>1436</v>
      </c>
      <c r="B1437" s="2">
        <v>1</v>
      </c>
      <c r="E1437" s="3">
        <v>4</v>
      </c>
    </row>
    <row r="1438" spans="1:5" x14ac:dyDescent="0.25">
      <c r="A1438">
        <v>1437</v>
      </c>
      <c r="B1438" s="2">
        <v>1</v>
      </c>
      <c r="E1438" s="3">
        <v>4</v>
      </c>
    </row>
    <row r="1439" spans="1:5" x14ac:dyDescent="0.25">
      <c r="A1439">
        <v>1438</v>
      </c>
      <c r="B1439" s="2">
        <v>1</v>
      </c>
      <c r="E1439" s="3">
        <v>4</v>
      </c>
    </row>
    <row r="1440" spans="1:5" x14ac:dyDescent="0.25">
      <c r="A1440">
        <v>1439</v>
      </c>
      <c r="B1440" s="2">
        <v>1</v>
      </c>
      <c r="E1440" s="3">
        <v>4</v>
      </c>
    </row>
    <row r="1441" spans="1:5" x14ac:dyDescent="0.25">
      <c r="A1441">
        <v>1440</v>
      </c>
      <c r="B1441" s="2">
        <v>1</v>
      </c>
      <c r="E1441" s="3">
        <v>4</v>
      </c>
    </row>
    <row r="1442" spans="1:5" x14ac:dyDescent="0.25">
      <c r="A1442">
        <v>1441</v>
      </c>
      <c r="B1442" s="2">
        <v>1</v>
      </c>
      <c r="E1442" s="3">
        <v>4</v>
      </c>
    </row>
    <row r="1443" spans="1:5" x14ac:dyDescent="0.25">
      <c r="A1443">
        <v>1442</v>
      </c>
      <c r="D1443" s="4">
        <v>3</v>
      </c>
      <c r="E1443" s="3">
        <v>4</v>
      </c>
    </row>
    <row r="1444" spans="1:5" x14ac:dyDescent="0.25">
      <c r="A1444">
        <v>1443</v>
      </c>
      <c r="D1444" s="4">
        <v>3</v>
      </c>
      <c r="E1444" s="3">
        <v>4</v>
      </c>
    </row>
    <row r="1445" spans="1:5" x14ac:dyDescent="0.25">
      <c r="A1445">
        <v>1444</v>
      </c>
      <c r="D1445" s="4">
        <v>3</v>
      </c>
      <c r="E1445" s="3">
        <v>4</v>
      </c>
    </row>
    <row r="1446" spans="1:5" x14ac:dyDescent="0.25">
      <c r="A1446">
        <v>1445</v>
      </c>
      <c r="D1446" s="4">
        <v>3</v>
      </c>
    </row>
    <row r="1447" spans="1:5" x14ac:dyDescent="0.25">
      <c r="A1447">
        <v>1446</v>
      </c>
      <c r="D1447" s="4">
        <v>3</v>
      </c>
    </row>
    <row r="1448" spans="1:5" x14ac:dyDescent="0.25">
      <c r="A1448">
        <v>1447</v>
      </c>
      <c r="D1448" s="4">
        <v>3</v>
      </c>
    </row>
    <row r="1449" spans="1:5" x14ac:dyDescent="0.25">
      <c r="A1449">
        <v>1448</v>
      </c>
      <c r="C1449" s="5">
        <v>2</v>
      </c>
      <c r="D1449" s="4">
        <v>3</v>
      </c>
    </row>
    <row r="1450" spans="1:5" x14ac:dyDescent="0.25">
      <c r="A1450">
        <v>1449</v>
      </c>
      <c r="C1450" s="5">
        <v>2</v>
      </c>
      <c r="D1450" s="4">
        <v>3</v>
      </c>
    </row>
    <row r="1451" spans="1:5" x14ac:dyDescent="0.25">
      <c r="A1451">
        <v>1450</v>
      </c>
      <c r="C1451" s="5">
        <v>2</v>
      </c>
      <c r="D1451" s="4">
        <v>3</v>
      </c>
    </row>
    <row r="1452" spans="1:5" x14ac:dyDescent="0.25">
      <c r="A1452">
        <v>1451</v>
      </c>
      <c r="C1452" s="5">
        <v>2</v>
      </c>
    </row>
    <row r="1453" spans="1:5" x14ac:dyDescent="0.25">
      <c r="A1453">
        <v>1452</v>
      </c>
      <c r="C1453" s="5">
        <v>2</v>
      </c>
    </row>
    <row r="1454" spans="1:5" x14ac:dyDescent="0.25">
      <c r="A1454">
        <v>1453</v>
      </c>
      <c r="C1454" s="5">
        <v>2</v>
      </c>
    </row>
    <row r="1455" spans="1:5" x14ac:dyDescent="0.25">
      <c r="A1455">
        <v>1454</v>
      </c>
      <c r="C1455" s="5">
        <v>2</v>
      </c>
    </row>
    <row r="1456" spans="1:5" x14ac:dyDescent="0.25">
      <c r="A1456">
        <v>1455</v>
      </c>
      <c r="B1456" s="2">
        <v>1</v>
      </c>
      <c r="C1456" s="5">
        <v>2</v>
      </c>
    </row>
    <row r="1457" spans="1:5" x14ac:dyDescent="0.25">
      <c r="A1457">
        <v>1456</v>
      </c>
      <c r="B1457" s="2">
        <v>1</v>
      </c>
      <c r="C1457" s="5">
        <v>2</v>
      </c>
    </row>
    <row r="1458" spans="1:5" x14ac:dyDescent="0.25">
      <c r="A1458">
        <v>1457</v>
      </c>
      <c r="B1458" s="2">
        <v>1</v>
      </c>
    </row>
    <row r="1459" spans="1:5" x14ac:dyDescent="0.25">
      <c r="A1459">
        <v>1458</v>
      </c>
      <c r="B1459" s="2">
        <v>1</v>
      </c>
    </row>
    <row r="1460" spans="1:5" x14ac:dyDescent="0.25">
      <c r="A1460">
        <v>1459</v>
      </c>
      <c r="B1460" s="2">
        <v>1</v>
      </c>
    </row>
    <row r="1461" spans="1:5" x14ac:dyDescent="0.25">
      <c r="A1461">
        <v>1460</v>
      </c>
      <c r="B1461" s="2">
        <v>1</v>
      </c>
    </row>
    <row r="1462" spans="1:5" x14ac:dyDescent="0.25">
      <c r="A1462">
        <v>1461</v>
      </c>
      <c r="B1462" s="2">
        <v>1</v>
      </c>
    </row>
    <row r="1463" spans="1:5" x14ac:dyDescent="0.25">
      <c r="A1463">
        <v>1462</v>
      </c>
      <c r="B1463" s="2">
        <v>1</v>
      </c>
      <c r="E1463" s="3">
        <v>4</v>
      </c>
    </row>
    <row r="1464" spans="1:5" x14ac:dyDescent="0.25">
      <c r="A1464">
        <v>1463</v>
      </c>
      <c r="D1464" s="4">
        <v>3</v>
      </c>
      <c r="E1464" s="3">
        <v>4</v>
      </c>
    </row>
    <row r="1465" spans="1:5" x14ac:dyDescent="0.25">
      <c r="A1465">
        <v>1464</v>
      </c>
      <c r="D1465" s="4">
        <v>3</v>
      </c>
      <c r="E1465" s="3">
        <v>4</v>
      </c>
    </row>
    <row r="1466" spans="1:5" x14ac:dyDescent="0.25">
      <c r="A1466">
        <v>1465</v>
      </c>
      <c r="D1466" s="4">
        <v>3</v>
      </c>
      <c r="E1466" s="3">
        <v>4</v>
      </c>
    </row>
    <row r="1467" spans="1:5" x14ac:dyDescent="0.25">
      <c r="A1467">
        <v>1466</v>
      </c>
      <c r="D1467" s="4">
        <v>3</v>
      </c>
      <c r="E1467" s="3">
        <v>4</v>
      </c>
    </row>
    <row r="1468" spans="1:5" x14ac:dyDescent="0.25">
      <c r="A1468">
        <v>1467</v>
      </c>
      <c r="D1468" s="4">
        <v>3</v>
      </c>
      <c r="E1468" s="3">
        <v>4</v>
      </c>
    </row>
    <row r="1469" spans="1:5" x14ac:dyDescent="0.25">
      <c r="A1469">
        <v>1468</v>
      </c>
      <c r="D1469" s="4">
        <v>3</v>
      </c>
      <c r="E1469" s="3">
        <v>4</v>
      </c>
    </row>
    <row r="1470" spans="1:5" x14ac:dyDescent="0.25">
      <c r="A1470">
        <v>1469</v>
      </c>
      <c r="D1470" s="4">
        <v>3</v>
      </c>
      <c r="E1470" s="3">
        <v>4</v>
      </c>
    </row>
    <row r="1471" spans="1:5" x14ac:dyDescent="0.25">
      <c r="A1471">
        <v>1470</v>
      </c>
      <c r="D1471" s="4">
        <v>3</v>
      </c>
    </row>
    <row r="1472" spans="1:5" x14ac:dyDescent="0.25">
      <c r="A1472">
        <v>1471</v>
      </c>
      <c r="D1472" s="4">
        <v>3</v>
      </c>
    </row>
    <row r="1473" spans="1:5" x14ac:dyDescent="0.25">
      <c r="A1473">
        <v>1472</v>
      </c>
      <c r="C1473" s="5">
        <v>2</v>
      </c>
      <c r="D1473" s="4">
        <v>3</v>
      </c>
    </row>
    <row r="1474" spans="1:5" x14ac:dyDescent="0.25">
      <c r="A1474">
        <v>1473</v>
      </c>
      <c r="C1474" s="5">
        <v>2</v>
      </c>
    </row>
    <row r="1475" spans="1:5" x14ac:dyDescent="0.25">
      <c r="A1475">
        <v>1474</v>
      </c>
      <c r="C1475" s="5">
        <v>2</v>
      </c>
    </row>
    <row r="1476" spans="1:5" x14ac:dyDescent="0.25">
      <c r="A1476">
        <v>1475</v>
      </c>
      <c r="C1476" s="5">
        <v>2</v>
      </c>
    </row>
    <row r="1477" spans="1:5" x14ac:dyDescent="0.25">
      <c r="A1477">
        <v>1476</v>
      </c>
      <c r="C1477" s="5">
        <v>2</v>
      </c>
    </row>
    <row r="1478" spans="1:5" x14ac:dyDescent="0.25">
      <c r="A1478">
        <v>1477</v>
      </c>
      <c r="C1478" s="5">
        <v>2</v>
      </c>
    </row>
    <row r="1479" spans="1:5" x14ac:dyDescent="0.25">
      <c r="A1479">
        <v>1478</v>
      </c>
      <c r="C1479" s="5">
        <v>2</v>
      </c>
    </row>
    <row r="1480" spans="1:5" x14ac:dyDescent="0.25">
      <c r="A1480">
        <v>1479</v>
      </c>
      <c r="B1480" s="2">
        <v>1</v>
      </c>
      <c r="C1480" s="5">
        <v>2</v>
      </c>
    </row>
    <row r="1481" spans="1:5" x14ac:dyDescent="0.25">
      <c r="A1481">
        <v>1480</v>
      </c>
      <c r="B1481" s="2">
        <v>1</v>
      </c>
      <c r="C1481" s="5">
        <v>2</v>
      </c>
    </row>
    <row r="1482" spans="1:5" x14ac:dyDescent="0.25">
      <c r="A1482">
        <v>1481</v>
      </c>
      <c r="B1482" s="2">
        <v>1</v>
      </c>
    </row>
    <row r="1483" spans="1:5" x14ac:dyDescent="0.25">
      <c r="A1483">
        <v>1482</v>
      </c>
      <c r="B1483" s="2">
        <v>1</v>
      </c>
    </row>
    <row r="1484" spans="1:5" x14ac:dyDescent="0.25">
      <c r="A1484">
        <v>1483</v>
      </c>
      <c r="B1484" s="2">
        <v>1</v>
      </c>
    </row>
    <row r="1485" spans="1:5" x14ac:dyDescent="0.25">
      <c r="A1485">
        <v>1484</v>
      </c>
      <c r="B1485" s="2">
        <v>1</v>
      </c>
    </row>
    <row r="1486" spans="1:5" x14ac:dyDescent="0.25">
      <c r="A1486">
        <v>1485</v>
      </c>
      <c r="B1486" s="2">
        <v>1</v>
      </c>
    </row>
    <row r="1487" spans="1:5" x14ac:dyDescent="0.25">
      <c r="A1487">
        <v>1486</v>
      </c>
      <c r="D1487" s="4">
        <v>3</v>
      </c>
      <c r="E1487" s="3">
        <v>4</v>
      </c>
    </row>
    <row r="1488" spans="1:5" x14ac:dyDescent="0.25">
      <c r="A1488">
        <v>1487</v>
      </c>
      <c r="D1488" s="4">
        <v>3</v>
      </c>
      <c r="E1488" s="3">
        <v>4</v>
      </c>
    </row>
    <row r="1489" spans="1:5" x14ac:dyDescent="0.25">
      <c r="A1489">
        <v>1488</v>
      </c>
      <c r="D1489" s="4">
        <v>3</v>
      </c>
      <c r="E1489" s="3">
        <v>4</v>
      </c>
    </row>
    <row r="1490" spans="1:5" x14ac:dyDescent="0.25">
      <c r="A1490">
        <v>1489</v>
      </c>
      <c r="D1490" s="4">
        <v>3</v>
      </c>
      <c r="E1490" s="3">
        <v>4</v>
      </c>
    </row>
    <row r="1491" spans="1:5" x14ac:dyDescent="0.25">
      <c r="A1491">
        <v>1490</v>
      </c>
      <c r="D1491" s="4">
        <v>3</v>
      </c>
      <c r="E1491" s="3">
        <v>4</v>
      </c>
    </row>
    <row r="1492" spans="1:5" x14ac:dyDescent="0.25">
      <c r="A1492">
        <v>1491</v>
      </c>
      <c r="D1492" s="4">
        <v>3</v>
      </c>
      <c r="E1492" s="3">
        <v>4</v>
      </c>
    </row>
    <row r="1493" spans="1:5" x14ac:dyDescent="0.25">
      <c r="A1493">
        <v>1492</v>
      </c>
      <c r="D1493" s="4">
        <v>3</v>
      </c>
      <c r="E1493" s="3">
        <v>4</v>
      </c>
    </row>
    <row r="1494" spans="1:5" x14ac:dyDescent="0.25">
      <c r="A1494">
        <v>1493</v>
      </c>
      <c r="D1494" s="4">
        <v>3</v>
      </c>
      <c r="E1494" s="3">
        <v>4</v>
      </c>
    </row>
    <row r="1495" spans="1:5" x14ac:dyDescent="0.25">
      <c r="A1495">
        <v>1494</v>
      </c>
      <c r="D1495" s="4">
        <v>3</v>
      </c>
      <c r="E1495" s="3">
        <v>4</v>
      </c>
    </row>
    <row r="1496" spans="1:5" x14ac:dyDescent="0.25">
      <c r="A1496">
        <v>1495</v>
      </c>
    </row>
    <row r="1497" spans="1:5" x14ac:dyDescent="0.25">
      <c r="A1497">
        <v>1496</v>
      </c>
    </row>
    <row r="1498" spans="1:5" x14ac:dyDescent="0.25">
      <c r="A1498">
        <v>1497</v>
      </c>
    </row>
    <row r="1499" spans="1:5" x14ac:dyDescent="0.25">
      <c r="A1499">
        <v>1498</v>
      </c>
    </row>
    <row r="1500" spans="1:5" x14ac:dyDescent="0.25">
      <c r="A1500">
        <v>1499</v>
      </c>
      <c r="C1500" s="5">
        <v>2</v>
      </c>
    </row>
    <row r="1501" spans="1:5" x14ac:dyDescent="0.25">
      <c r="A1501">
        <v>1500</v>
      </c>
      <c r="C1501" s="5">
        <v>2</v>
      </c>
    </row>
    <row r="1502" spans="1:5" x14ac:dyDescent="0.25">
      <c r="A1502">
        <v>1501</v>
      </c>
      <c r="C1502" s="5">
        <v>2</v>
      </c>
    </row>
    <row r="1503" spans="1:5" x14ac:dyDescent="0.25">
      <c r="A1503">
        <v>1502</v>
      </c>
      <c r="C1503" s="5">
        <v>2</v>
      </c>
    </row>
    <row r="1504" spans="1:5" x14ac:dyDescent="0.25">
      <c r="A1504">
        <v>1503</v>
      </c>
      <c r="B1504" s="2">
        <v>1</v>
      </c>
      <c r="C1504" s="5">
        <v>2</v>
      </c>
    </row>
    <row r="1505" spans="1:5" x14ac:dyDescent="0.25">
      <c r="A1505">
        <v>1504</v>
      </c>
      <c r="B1505" s="2">
        <v>1</v>
      </c>
      <c r="C1505" s="5">
        <v>2</v>
      </c>
    </row>
    <row r="1506" spans="1:5" x14ac:dyDescent="0.25">
      <c r="A1506">
        <v>1505</v>
      </c>
      <c r="B1506" s="2">
        <v>1</v>
      </c>
      <c r="C1506" s="5">
        <v>2</v>
      </c>
    </row>
    <row r="1507" spans="1:5" x14ac:dyDescent="0.25">
      <c r="A1507">
        <v>1506</v>
      </c>
      <c r="B1507" s="2">
        <v>1</v>
      </c>
    </row>
    <row r="1508" spans="1:5" x14ac:dyDescent="0.25">
      <c r="A1508">
        <v>1507</v>
      </c>
      <c r="B1508" s="2">
        <v>1</v>
      </c>
    </row>
    <row r="1509" spans="1:5" x14ac:dyDescent="0.25">
      <c r="A1509">
        <v>1508</v>
      </c>
      <c r="B1509" s="2">
        <v>1</v>
      </c>
    </row>
    <row r="1510" spans="1:5" x14ac:dyDescent="0.25">
      <c r="A1510">
        <v>1509</v>
      </c>
      <c r="B1510" s="2">
        <v>1</v>
      </c>
    </row>
    <row r="1511" spans="1:5" x14ac:dyDescent="0.25">
      <c r="A1511">
        <v>1510</v>
      </c>
      <c r="D1511" s="4">
        <v>3</v>
      </c>
      <c r="E1511" s="3">
        <v>4</v>
      </c>
    </row>
    <row r="1512" spans="1:5" x14ac:dyDescent="0.25">
      <c r="A1512">
        <v>1511</v>
      </c>
      <c r="D1512" s="4">
        <v>3</v>
      </c>
      <c r="E1512" s="3">
        <v>4</v>
      </c>
    </row>
    <row r="1513" spans="1:5" x14ac:dyDescent="0.25">
      <c r="A1513">
        <v>1512</v>
      </c>
      <c r="D1513" s="4">
        <v>3</v>
      </c>
      <c r="E1513" s="3">
        <v>4</v>
      </c>
    </row>
    <row r="1514" spans="1:5" x14ac:dyDescent="0.25">
      <c r="A1514">
        <v>1513</v>
      </c>
      <c r="D1514" s="4">
        <v>3</v>
      </c>
      <c r="E1514" s="3">
        <v>4</v>
      </c>
    </row>
    <row r="1515" spans="1:5" x14ac:dyDescent="0.25">
      <c r="A1515">
        <v>1514</v>
      </c>
      <c r="D1515" s="4">
        <v>3</v>
      </c>
      <c r="E1515" s="3">
        <v>4</v>
      </c>
    </row>
    <row r="1516" spans="1:5" x14ac:dyDescent="0.25">
      <c r="A1516">
        <v>1515</v>
      </c>
      <c r="D1516" s="4">
        <v>3</v>
      </c>
      <c r="E1516" s="3">
        <v>4</v>
      </c>
    </row>
    <row r="1517" spans="1:5" x14ac:dyDescent="0.25">
      <c r="A1517">
        <v>1516</v>
      </c>
      <c r="D1517" s="4">
        <v>3</v>
      </c>
      <c r="E1517" s="3">
        <v>4</v>
      </c>
    </row>
    <row r="1518" spans="1:5" x14ac:dyDescent="0.25">
      <c r="A1518">
        <v>1517</v>
      </c>
      <c r="D1518" s="4">
        <v>3</v>
      </c>
      <c r="E1518" s="3">
        <v>4</v>
      </c>
    </row>
    <row r="1519" spans="1:5" x14ac:dyDescent="0.25">
      <c r="A1519">
        <v>1518</v>
      </c>
      <c r="D1519" s="4">
        <v>3</v>
      </c>
      <c r="E1519" s="3">
        <v>4</v>
      </c>
    </row>
    <row r="1520" spans="1:5" x14ac:dyDescent="0.25">
      <c r="A1520">
        <v>1519</v>
      </c>
    </row>
    <row r="1521" spans="1:5" x14ac:dyDescent="0.25">
      <c r="A1521">
        <v>1520</v>
      </c>
    </row>
    <row r="1522" spans="1:5" x14ac:dyDescent="0.25">
      <c r="A1522">
        <v>1521</v>
      </c>
    </row>
    <row r="1523" spans="1:5" x14ac:dyDescent="0.25">
      <c r="A1523">
        <v>1522</v>
      </c>
      <c r="C1523" s="5">
        <v>2</v>
      </c>
    </row>
    <row r="1524" spans="1:5" x14ac:dyDescent="0.25">
      <c r="A1524">
        <v>1523</v>
      </c>
      <c r="C1524" s="5">
        <v>2</v>
      </c>
    </row>
    <row r="1525" spans="1:5" x14ac:dyDescent="0.25">
      <c r="A1525">
        <v>1524</v>
      </c>
      <c r="C1525" s="5">
        <v>2</v>
      </c>
    </row>
    <row r="1526" spans="1:5" x14ac:dyDescent="0.25">
      <c r="A1526">
        <v>1525</v>
      </c>
      <c r="C1526" s="5">
        <v>2</v>
      </c>
    </row>
    <row r="1527" spans="1:5" x14ac:dyDescent="0.25">
      <c r="A1527">
        <v>1526</v>
      </c>
      <c r="B1527" s="2">
        <v>1</v>
      </c>
      <c r="C1527" s="5">
        <v>2</v>
      </c>
    </row>
    <row r="1528" spans="1:5" x14ac:dyDescent="0.25">
      <c r="A1528">
        <v>1527</v>
      </c>
      <c r="B1528" s="2">
        <v>1</v>
      </c>
      <c r="C1528" s="5">
        <v>2</v>
      </c>
    </row>
    <row r="1529" spans="1:5" x14ac:dyDescent="0.25">
      <c r="A1529">
        <v>1528</v>
      </c>
      <c r="B1529" s="2">
        <v>1</v>
      </c>
      <c r="C1529" s="5">
        <v>2</v>
      </c>
    </row>
    <row r="1530" spans="1:5" x14ac:dyDescent="0.25">
      <c r="A1530">
        <v>1529</v>
      </c>
      <c r="B1530" s="2">
        <v>1</v>
      </c>
      <c r="C1530" s="5">
        <v>2</v>
      </c>
    </row>
    <row r="1531" spans="1:5" x14ac:dyDescent="0.25">
      <c r="A1531">
        <v>1530</v>
      </c>
      <c r="B1531" s="2">
        <v>1</v>
      </c>
    </row>
    <row r="1532" spans="1:5" x14ac:dyDescent="0.25">
      <c r="A1532">
        <v>1531</v>
      </c>
      <c r="B1532" s="2">
        <v>1</v>
      </c>
    </row>
    <row r="1533" spans="1:5" x14ac:dyDescent="0.25">
      <c r="A1533">
        <v>1532</v>
      </c>
      <c r="B1533" s="2">
        <v>1</v>
      </c>
    </row>
    <row r="1534" spans="1:5" x14ac:dyDescent="0.25">
      <c r="A1534">
        <v>1533</v>
      </c>
    </row>
    <row r="1535" spans="1:5" x14ac:dyDescent="0.25">
      <c r="A1535">
        <v>1534</v>
      </c>
      <c r="D1535" s="4">
        <v>3</v>
      </c>
      <c r="E1535" s="3">
        <v>4</v>
      </c>
    </row>
    <row r="1536" spans="1:5" x14ac:dyDescent="0.25">
      <c r="A1536">
        <v>1535</v>
      </c>
      <c r="D1536" s="4">
        <v>3</v>
      </c>
      <c r="E1536" s="3">
        <v>4</v>
      </c>
    </row>
    <row r="1537" spans="1:5" x14ac:dyDescent="0.25">
      <c r="A1537">
        <v>1536</v>
      </c>
      <c r="D1537" s="4">
        <v>3</v>
      </c>
      <c r="E1537" s="3">
        <v>4</v>
      </c>
    </row>
    <row r="1538" spans="1:5" x14ac:dyDescent="0.25">
      <c r="A1538">
        <v>1537</v>
      </c>
      <c r="D1538" s="4">
        <v>3</v>
      </c>
      <c r="E1538" s="3">
        <v>4</v>
      </c>
    </row>
    <row r="1539" spans="1:5" x14ac:dyDescent="0.25">
      <c r="A1539">
        <v>1538</v>
      </c>
      <c r="D1539" s="4">
        <v>3</v>
      </c>
      <c r="E1539" s="3">
        <v>4</v>
      </c>
    </row>
    <row r="1540" spans="1:5" x14ac:dyDescent="0.25">
      <c r="A1540">
        <v>1539</v>
      </c>
      <c r="D1540" s="4">
        <v>3</v>
      </c>
      <c r="E1540" s="3">
        <v>4</v>
      </c>
    </row>
    <row r="1541" spans="1:5" x14ac:dyDescent="0.25">
      <c r="A1541">
        <v>1540</v>
      </c>
      <c r="D1541" s="4">
        <v>3</v>
      </c>
      <c r="E1541" s="3">
        <v>4</v>
      </c>
    </row>
    <row r="1542" spans="1:5" x14ac:dyDescent="0.25">
      <c r="A1542">
        <v>1541</v>
      </c>
      <c r="D1542" s="4">
        <v>3</v>
      </c>
      <c r="E1542" s="3">
        <v>4</v>
      </c>
    </row>
    <row r="1543" spans="1:5" x14ac:dyDescent="0.25">
      <c r="A1543">
        <v>1542</v>
      </c>
    </row>
    <row r="1544" spans="1:5" x14ac:dyDescent="0.25">
      <c r="A1544">
        <v>1543</v>
      </c>
      <c r="C1544" s="5">
        <v>2</v>
      </c>
    </row>
    <row r="1545" spans="1:5" x14ac:dyDescent="0.25">
      <c r="A1545">
        <v>1544</v>
      </c>
      <c r="C1545" s="5">
        <v>2</v>
      </c>
    </row>
    <row r="1546" spans="1:5" x14ac:dyDescent="0.25">
      <c r="A1546">
        <v>1545</v>
      </c>
      <c r="C1546" s="5">
        <v>2</v>
      </c>
    </row>
    <row r="1547" spans="1:5" x14ac:dyDescent="0.25">
      <c r="A1547">
        <v>1546</v>
      </c>
      <c r="C1547" s="5">
        <v>2</v>
      </c>
    </row>
    <row r="1548" spans="1:5" x14ac:dyDescent="0.25">
      <c r="A1548">
        <v>1547</v>
      </c>
      <c r="B1548" s="2">
        <v>1</v>
      </c>
      <c r="C1548" s="5">
        <v>2</v>
      </c>
    </row>
    <row r="1549" spans="1:5" x14ac:dyDescent="0.25">
      <c r="A1549">
        <v>1548</v>
      </c>
      <c r="B1549" s="2">
        <v>1</v>
      </c>
      <c r="C1549" s="5">
        <v>2</v>
      </c>
    </row>
    <row r="1550" spans="1:5" x14ac:dyDescent="0.25">
      <c r="A1550">
        <v>1549</v>
      </c>
      <c r="B1550" s="2">
        <v>1</v>
      </c>
      <c r="C1550" s="5">
        <v>2</v>
      </c>
    </row>
    <row r="1551" spans="1:5" x14ac:dyDescent="0.25">
      <c r="A1551">
        <v>1550</v>
      </c>
      <c r="B1551" s="2">
        <v>1</v>
      </c>
      <c r="C1551" s="5">
        <v>2</v>
      </c>
    </row>
    <row r="1552" spans="1:5" x14ac:dyDescent="0.25">
      <c r="A1552">
        <v>1551</v>
      </c>
      <c r="B1552" s="2">
        <v>1</v>
      </c>
    </row>
    <row r="1553" spans="1:5" x14ac:dyDescent="0.25">
      <c r="A1553">
        <v>1552</v>
      </c>
      <c r="B1553" s="2">
        <v>1</v>
      </c>
    </row>
    <row r="1554" spans="1:5" x14ac:dyDescent="0.25">
      <c r="A1554">
        <v>1553</v>
      </c>
      <c r="B1554" s="2">
        <v>1</v>
      </c>
    </row>
    <row r="1555" spans="1:5" x14ac:dyDescent="0.25">
      <c r="A1555">
        <v>1554</v>
      </c>
      <c r="B1555" s="2">
        <v>1</v>
      </c>
    </row>
    <row r="1556" spans="1:5" x14ac:dyDescent="0.25">
      <c r="A1556">
        <v>1555</v>
      </c>
    </row>
    <row r="1557" spans="1:5" x14ac:dyDescent="0.25">
      <c r="A1557">
        <v>1556</v>
      </c>
      <c r="D1557" s="4">
        <v>3</v>
      </c>
      <c r="E1557" s="3">
        <v>4</v>
      </c>
    </row>
    <row r="1558" spans="1:5" x14ac:dyDescent="0.25">
      <c r="A1558">
        <v>1557</v>
      </c>
      <c r="D1558" s="4">
        <v>3</v>
      </c>
      <c r="E1558" s="3">
        <v>4</v>
      </c>
    </row>
    <row r="1559" spans="1:5" x14ac:dyDescent="0.25">
      <c r="A1559">
        <v>1558</v>
      </c>
      <c r="D1559" s="4">
        <v>3</v>
      </c>
      <c r="E1559" s="3">
        <v>4</v>
      </c>
    </row>
    <row r="1560" spans="1:5" x14ac:dyDescent="0.25">
      <c r="A1560">
        <v>1559</v>
      </c>
      <c r="D1560" s="4">
        <v>3</v>
      </c>
      <c r="E1560" s="3">
        <v>4</v>
      </c>
    </row>
    <row r="1561" spans="1:5" x14ac:dyDescent="0.25">
      <c r="A1561">
        <v>1560</v>
      </c>
      <c r="D1561" s="4">
        <v>3</v>
      </c>
      <c r="E1561" s="3">
        <v>4</v>
      </c>
    </row>
    <row r="1562" spans="1:5" x14ac:dyDescent="0.25">
      <c r="A1562">
        <v>1561</v>
      </c>
      <c r="D1562" s="4">
        <v>3</v>
      </c>
      <c r="E1562" s="3">
        <v>4</v>
      </c>
    </row>
    <row r="1563" spans="1:5" x14ac:dyDescent="0.25">
      <c r="A1563">
        <v>1562</v>
      </c>
      <c r="D1563" s="4">
        <v>3</v>
      </c>
      <c r="E1563" s="3">
        <v>4</v>
      </c>
    </row>
    <row r="1564" spans="1:5" x14ac:dyDescent="0.25">
      <c r="A1564">
        <v>1563</v>
      </c>
      <c r="C1564" s="5">
        <v>2</v>
      </c>
      <c r="D1564" s="4">
        <v>3</v>
      </c>
      <c r="E1564" s="3">
        <v>4</v>
      </c>
    </row>
    <row r="1565" spans="1:5" x14ac:dyDescent="0.25">
      <c r="A1565">
        <v>1564</v>
      </c>
      <c r="C1565" s="5">
        <v>2</v>
      </c>
      <c r="D1565" s="4">
        <v>3</v>
      </c>
      <c r="E1565" s="3">
        <v>4</v>
      </c>
    </row>
    <row r="1566" spans="1:5" x14ac:dyDescent="0.25">
      <c r="A1566">
        <v>1565</v>
      </c>
      <c r="C1566" s="5">
        <v>2</v>
      </c>
    </row>
    <row r="1567" spans="1:5" x14ac:dyDescent="0.25">
      <c r="A1567">
        <v>1566</v>
      </c>
      <c r="C1567" s="5">
        <v>2</v>
      </c>
    </row>
    <row r="1568" spans="1:5" x14ac:dyDescent="0.25">
      <c r="A1568">
        <v>1567</v>
      </c>
      <c r="C1568" s="5">
        <v>2</v>
      </c>
    </row>
    <row r="1569" spans="1:5" x14ac:dyDescent="0.25">
      <c r="A1569">
        <v>1568</v>
      </c>
      <c r="C1569" s="5">
        <v>2</v>
      </c>
    </row>
    <row r="1570" spans="1:5" x14ac:dyDescent="0.25">
      <c r="A1570">
        <v>1569</v>
      </c>
      <c r="C1570" s="5">
        <v>2</v>
      </c>
    </row>
    <row r="1571" spans="1:5" x14ac:dyDescent="0.25">
      <c r="A1571">
        <v>1570</v>
      </c>
      <c r="B1571" s="2">
        <v>1</v>
      </c>
      <c r="C1571" s="5">
        <v>2</v>
      </c>
    </row>
    <row r="1572" spans="1:5" x14ac:dyDescent="0.25">
      <c r="A1572">
        <v>1571</v>
      </c>
      <c r="B1572" s="2">
        <v>1</v>
      </c>
      <c r="C1572" s="5">
        <v>2</v>
      </c>
    </row>
    <row r="1573" spans="1:5" x14ac:dyDescent="0.25">
      <c r="A1573">
        <v>1572</v>
      </c>
      <c r="B1573" s="2">
        <v>1</v>
      </c>
      <c r="C1573" s="5">
        <v>2</v>
      </c>
    </row>
    <row r="1574" spans="1:5" x14ac:dyDescent="0.25">
      <c r="A1574">
        <v>1573</v>
      </c>
      <c r="B1574" s="2">
        <v>1</v>
      </c>
    </row>
    <row r="1575" spans="1:5" x14ac:dyDescent="0.25">
      <c r="A1575">
        <v>1574</v>
      </c>
      <c r="B1575" s="2">
        <v>1</v>
      </c>
    </row>
    <row r="1576" spans="1:5" x14ac:dyDescent="0.25">
      <c r="A1576">
        <v>1575</v>
      </c>
      <c r="B1576" s="2">
        <v>1</v>
      </c>
    </row>
    <row r="1577" spans="1:5" x14ac:dyDescent="0.25">
      <c r="A1577">
        <v>1576</v>
      </c>
      <c r="B1577" s="2">
        <v>1</v>
      </c>
    </row>
    <row r="1578" spans="1:5" x14ac:dyDescent="0.25">
      <c r="A1578">
        <v>1577</v>
      </c>
      <c r="B1578" s="2">
        <v>1</v>
      </c>
    </row>
    <row r="1579" spans="1:5" x14ac:dyDescent="0.25">
      <c r="A1579">
        <v>1578</v>
      </c>
      <c r="B1579" s="2">
        <v>1</v>
      </c>
    </row>
    <row r="1580" spans="1:5" x14ac:dyDescent="0.25">
      <c r="A1580">
        <v>1579</v>
      </c>
    </row>
    <row r="1581" spans="1:5" x14ac:dyDescent="0.25">
      <c r="A1581">
        <v>1580</v>
      </c>
    </row>
    <row r="1582" spans="1:5" x14ac:dyDescent="0.25">
      <c r="A1582">
        <v>1581</v>
      </c>
      <c r="D1582" s="4">
        <v>3</v>
      </c>
      <c r="E1582" s="3">
        <v>4</v>
      </c>
    </row>
    <row r="1583" spans="1:5" x14ac:dyDescent="0.25">
      <c r="A1583">
        <v>1582</v>
      </c>
      <c r="D1583" s="4">
        <v>3</v>
      </c>
      <c r="E1583" s="3">
        <v>4</v>
      </c>
    </row>
    <row r="1584" spans="1:5" x14ac:dyDescent="0.25">
      <c r="A1584">
        <v>1583</v>
      </c>
      <c r="D1584" s="4">
        <v>3</v>
      </c>
      <c r="E1584" s="3">
        <v>4</v>
      </c>
    </row>
    <row r="1585" spans="1:6" x14ac:dyDescent="0.25">
      <c r="A1585">
        <v>1584</v>
      </c>
      <c r="D1585" s="4">
        <v>3</v>
      </c>
      <c r="E1585" s="3">
        <v>4</v>
      </c>
    </row>
    <row r="1586" spans="1:6" x14ac:dyDescent="0.25">
      <c r="A1586">
        <v>1585</v>
      </c>
      <c r="D1586" s="4">
        <v>3</v>
      </c>
      <c r="E1586" s="3">
        <v>4</v>
      </c>
    </row>
    <row r="1587" spans="1:6" x14ac:dyDescent="0.25">
      <c r="A1587">
        <v>1586</v>
      </c>
      <c r="C1587" s="5">
        <v>2</v>
      </c>
      <c r="D1587" s="4">
        <v>3</v>
      </c>
      <c r="E1587" s="3">
        <v>4</v>
      </c>
    </row>
    <row r="1588" spans="1:6" x14ac:dyDescent="0.25">
      <c r="A1588">
        <v>1587</v>
      </c>
      <c r="C1588" s="5">
        <v>2</v>
      </c>
      <c r="D1588" s="4">
        <v>3</v>
      </c>
      <c r="E1588" s="3">
        <v>4</v>
      </c>
    </row>
    <row r="1589" spans="1:6" x14ac:dyDescent="0.25">
      <c r="A1589">
        <v>1588</v>
      </c>
      <c r="C1589" s="5">
        <v>2</v>
      </c>
      <c r="D1589" s="4">
        <v>3</v>
      </c>
      <c r="E1589" s="3">
        <v>4</v>
      </c>
    </row>
    <row r="1590" spans="1:6" x14ac:dyDescent="0.25">
      <c r="A1590">
        <v>1589</v>
      </c>
      <c r="C1590" s="5">
        <v>2</v>
      </c>
      <c r="D1590" s="4">
        <v>3</v>
      </c>
      <c r="E1590" s="3">
        <v>4</v>
      </c>
    </row>
    <row r="1591" spans="1:6" x14ac:dyDescent="0.25">
      <c r="A1591">
        <v>1590</v>
      </c>
      <c r="C1591" s="5">
        <v>2</v>
      </c>
      <c r="D1591" s="4">
        <v>3</v>
      </c>
      <c r="E1591" s="3">
        <v>4</v>
      </c>
    </row>
    <row r="1592" spans="1:6" x14ac:dyDescent="0.25">
      <c r="A1592">
        <v>1591</v>
      </c>
      <c r="C1592" s="5">
        <v>2</v>
      </c>
      <c r="D1592" s="4">
        <v>3</v>
      </c>
      <c r="E1592" s="3">
        <v>4</v>
      </c>
    </row>
    <row r="1593" spans="1:6" x14ac:dyDescent="0.25">
      <c r="A1593">
        <v>1592</v>
      </c>
      <c r="B1593" s="2">
        <v>1</v>
      </c>
      <c r="C1593" s="5">
        <v>2</v>
      </c>
      <c r="D1593" s="4">
        <v>3</v>
      </c>
    </row>
    <row r="1594" spans="1:6" x14ac:dyDescent="0.25">
      <c r="A1594">
        <v>1593</v>
      </c>
      <c r="B1594" s="2">
        <v>1</v>
      </c>
      <c r="C1594" s="5">
        <v>2</v>
      </c>
      <c r="D1594" s="4">
        <v>3</v>
      </c>
    </row>
    <row r="1595" spans="1:6" x14ac:dyDescent="0.25">
      <c r="A1595">
        <v>1594</v>
      </c>
      <c r="B1595" s="2">
        <v>1</v>
      </c>
      <c r="C1595" s="5">
        <v>2</v>
      </c>
    </row>
    <row r="1596" spans="1:6" x14ac:dyDescent="0.25">
      <c r="A1596">
        <v>1595</v>
      </c>
      <c r="B1596" s="2">
        <v>1</v>
      </c>
      <c r="C1596" s="5">
        <v>2</v>
      </c>
      <c r="F1596" t="s">
        <v>22</v>
      </c>
    </row>
    <row r="1597" spans="1:6" x14ac:dyDescent="0.25">
      <c r="A1597">
        <v>1596</v>
      </c>
    </row>
    <row r="1598" spans="1:6" x14ac:dyDescent="0.25">
      <c r="A1598">
        <v>1597</v>
      </c>
      <c r="F1598" t="s">
        <v>22</v>
      </c>
    </row>
    <row r="1599" spans="1:6" x14ac:dyDescent="0.25">
      <c r="A1599">
        <v>1598</v>
      </c>
      <c r="B1599" s="2">
        <v>1</v>
      </c>
    </row>
    <row r="1600" spans="1:6" x14ac:dyDescent="0.25">
      <c r="A1600">
        <v>1599</v>
      </c>
      <c r="B1600" s="2">
        <v>1</v>
      </c>
    </row>
    <row r="1601" spans="1:5" x14ac:dyDescent="0.25">
      <c r="A1601">
        <v>1600</v>
      </c>
      <c r="B1601" s="2">
        <v>1</v>
      </c>
    </row>
    <row r="1602" spans="1:5" x14ac:dyDescent="0.25">
      <c r="A1602">
        <v>1601</v>
      </c>
      <c r="B1602" s="2">
        <v>1</v>
      </c>
      <c r="E1602" s="3">
        <v>4</v>
      </c>
    </row>
    <row r="1603" spans="1:5" x14ac:dyDescent="0.25">
      <c r="A1603">
        <v>1602</v>
      </c>
      <c r="B1603" s="2">
        <v>1</v>
      </c>
      <c r="E1603" s="3">
        <v>4</v>
      </c>
    </row>
    <row r="1604" spans="1:5" x14ac:dyDescent="0.25">
      <c r="A1604">
        <v>1603</v>
      </c>
      <c r="B1604" s="2">
        <v>1</v>
      </c>
      <c r="E1604" s="3">
        <v>4</v>
      </c>
    </row>
    <row r="1605" spans="1:5" x14ac:dyDescent="0.25">
      <c r="A1605">
        <v>1604</v>
      </c>
      <c r="B1605" s="2">
        <v>1</v>
      </c>
      <c r="E1605" s="3">
        <v>4</v>
      </c>
    </row>
    <row r="1606" spans="1:5" x14ac:dyDescent="0.25">
      <c r="A1606">
        <v>1605</v>
      </c>
      <c r="B1606" s="2">
        <v>1</v>
      </c>
      <c r="E1606" s="3">
        <v>4</v>
      </c>
    </row>
    <row r="1607" spans="1:5" x14ac:dyDescent="0.25">
      <c r="A1607">
        <v>1606</v>
      </c>
      <c r="B1607" s="2">
        <v>1</v>
      </c>
      <c r="E1607" s="3">
        <v>4</v>
      </c>
    </row>
    <row r="1608" spans="1:5" x14ac:dyDescent="0.25">
      <c r="A1608">
        <v>1607</v>
      </c>
      <c r="B1608" s="2">
        <v>1</v>
      </c>
      <c r="D1608" s="4">
        <v>3</v>
      </c>
      <c r="E1608" s="3">
        <v>4</v>
      </c>
    </row>
    <row r="1609" spans="1:5" x14ac:dyDescent="0.25">
      <c r="A1609">
        <v>1608</v>
      </c>
      <c r="D1609" s="4">
        <v>3</v>
      </c>
      <c r="E1609" s="3">
        <v>4</v>
      </c>
    </row>
    <row r="1610" spans="1:5" x14ac:dyDescent="0.25">
      <c r="A1610">
        <v>1609</v>
      </c>
      <c r="D1610" s="4">
        <v>3</v>
      </c>
      <c r="E1610" s="3">
        <v>4</v>
      </c>
    </row>
    <row r="1611" spans="1:5" x14ac:dyDescent="0.25">
      <c r="A1611">
        <v>1610</v>
      </c>
      <c r="D1611" s="4">
        <v>3</v>
      </c>
      <c r="E1611" s="3">
        <v>4</v>
      </c>
    </row>
    <row r="1612" spans="1:5" x14ac:dyDescent="0.25">
      <c r="A1612">
        <v>1611</v>
      </c>
      <c r="D1612" s="4">
        <v>3</v>
      </c>
      <c r="E1612" s="3">
        <v>4</v>
      </c>
    </row>
    <row r="1613" spans="1:5" x14ac:dyDescent="0.25">
      <c r="A1613">
        <v>1612</v>
      </c>
      <c r="D1613" s="4">
        <v>3</v>
      </c>
      <c r="E1613" s="3">
        <v>4</v>
      </c>
    </row>
    <row r="1614" spans="1:5" x14ac:dyDescent="0.25">
      <c r="A1614">
        <v>1613</v>
      </c>
      <c r="D1614" s="4">
        <v>3</v>
      </c>
      <c r="E1614" s="3">
        <v>4</v>
      </c>
    </row>
    <row r="1615" spans="1:5" x14ac:dyDescent="0.25">
      <c r="A1615">
        <v>1614</v>
      </c>
      <c r="C1615" s="5">
        <v>2</v>
      </c>
      <c r="D1615" s="4">
        <v>3</v>
      </c>
      <c r="E1615" s="3">
        <v>4</v>
      </c>
    </row>
    <row r="1616" spans="1:5" x14ac:dyDescent="0.25">
      <c r="A1616">
        <v>1615</v>
      </c>
      <c r="C1616" s="5">
        <v>2</v>
      </c>
      <c r="D1616" s="4">
        <v>3</v>
      </c>
    </row>
    <row r="1617" spans="1:5" x14ac:dyDescent="0.25">
      <c r="A1617">
        <v>1616</v>
      </c>
      <c r="C1617" s="5">
        <v>2</v>
      </c>
      <c r="D1617" s="4">
        <v>3</v>
      </c>
    </row>
    <row r="1618" spans="1:5" x14ac:dyDescent="0.25">
      <c r="A1618">
        <v>1617</v>
      </c>
      <c r="C1618" s="5">
        <v>2</v>
      </c>
      <c r="D1618" s="4">
        <v>3</v>
      </c>
    </row>
    <row r="1619" spans="1:5" x14ac:dyDescent="0.25">
      <c r="A1619">
        <v>1618</v>
      </c>
      <c r="C1619" s="5">
        <v>2</v>
      </c>
      <c r="D1619" s="4">
        <v>3</v>
      </c>
    </row>
    <row r="1620" spans="1:5" x14ac:dyDescent="0.25">
      <c r="A1620">
        <v>1619</v>
      </c>
      <c r="C1620" s="5">
        <v>2</v>
      </c>
      <c r="D1620" s="4">
        <v>3</v>
      </c>
    </row>
    <row r="1621" spans="1:5" x14ac:dyDescent="0.25">
      <c r="A1621">
        <v>1620</v>
      </c>
      <c r="C1621" s="5">
        <v>2</v>
      </c>
      <c r="D1621" s="4">
        <v>3</v>
      </c>
    </row>
    <row r="1622" spans="1:5" x14ac:dyDescent="0.25">
      <c r="A1622">
        <v>1621</v>
      </c>
      <c r="C1622" s="5">
        <v>2</v>
      </c>
    </row>
    <row r="1623" spans="1:5" x14ac:dyDescent="0.25">
      <c r="A1623">
        <v>1622</v>
      </c>
      <c r="C1623" s="5">
        <v>2</v>
      </c>
    </row>
    <row r="1624" spans="1:5" x14ac:dyDescent="0.25">
      <c r="A1624">
        <v>1623</v>
      </c>
      <c r="C1624" s="5">
        <v>2</v>
      </c>
    </row>
    <row r="1625" spans="1:5" x14ac:dyDescent="0.25">
      <c r="A1625">
        <v>1624</v>
      </c>
      <c r="C1625" s="5">
        <v>2</v>
      </c>
    </row>
    <row r="1626" spans="1:5" x14ac:dyDescent="0.25">
      <c r="A1626">
        <v>1625</v>
      </c>
    </row>
    <row r="1627" spans="1:5" x14ac:dyDescent="0.25">
      <c r="A1627">
        <v>1626</v>
      </c>
    </row>
    <row r="1628" spans="1:5" x14ac:dyDescent="0.25">
      <c r="A1628">
        <v>1627</v>
      </c>
      <c r="B1628" s="2">
        <v>1</v>
      </c>
    </row>
    <row r="1629" spans="1:5" x14ac:dyDescent="0.25">
      <c r="A1629">
        <v>1628</v>
      </c>
      <c r="B1629" s="2">
        <v>1</v>
      </c>
    </row>
    <row r="1630" spans="1:5" x14ac:dyDescent="0.25">
      <c r="A1630">
        <v>1629</v>
      </c>
      <c r="B1630" s="2">
        <v>1</v>
      </c>
      <c r="E1630" s="3">
        <v>4</v>
      </c>
    </row>
    <row r="1631" spans="1:5" x14ac:dyDescent="0.25">
      <c r="A1631">
        <v>1630</v>
      </c>
      <c r="B1631" s="2">
        <v>1</v>
      </c>
      <c r="E1631" s="3">
        <v>4</v>
      </c>
    </row>
    <row r="1632" spans="1:5" x14ac:dyDescent="0.25">
      <c r="A1632">
        <v>1631</v>
      </c>
      <c r="B1632" s="2">
        <v>1</v>
      </c>
      <c r="E1632" s="3">
        <v>4</v>
      </c>
    </row>
    <row r="1633" spans="1:5" x14ac:dyDescent="0.25">
      <c r="A1633">
        <v>1632</v>
      </c>
      <c r="B1633" s="2">
        <v>1</v>
      </c>
      <c r="E1633" s="3">
        <v>4</v>
      </c>
    </row>
    <row r="1634" spans="1:5" x14ac:dyDescent="0.25">
      <c r="A1634">
        <v>1633</v>
      </c>
      <c r="B1634" s="2">
        <v>1</v>
      </c>
      <c r="E1634" s="3">
        <v>4</v>
      </c>
    </row>
    <row r="1635" spans="1:5" x14ac:dyDescent="0.25">
      <c r="A1635">
        <v>1634</v>
      </c>
      <c r="B1635" s="2">
        <v>1</v>
      </c>
      <c r="E1635" s="3">
        <v>4</v>
      </c>
    </row>
    <row r="1636" spans="1:5" x14ac:dyDescent="0.25">
      <c r="A1636">
        <v>1635</v>
      </c>
      <c r="B1636" s="2">
        <v>1</v>
      </c>
      <c r="E1636" s="3">
        <v>4</v>
      </c>
    </row>
    <row r="1637" spans="1:5" x14ac:dyDescent="0.25">
      <c r="A1637">
        <v>1636</v>
      </c>
      <c r="D1637" s="4">
        <v>3</v>
      </c>
      <c r="E1637" s="3">
        <v>4</v>
      </c>
    </row>
    <row r="1638" spans="1:5" x14ac:dyDescent="0.25">
      <c r="A1638">
        <v>1637</v>
      </c>
      <c r="D1638" s="4">
        <v>3</v>
      </c>
      <c r="E1638" s="3">
        <v>4</v>
      </c>
    </row>
    <row r="1639" spans="1:5" x14ac:dyDescent="0.25">
      <c r="A1639">
        <v>1638</v>
      </c>
      <c r="D1639" s="4">
        <v>3</v>
      </c>
      <c r="E1639" s="3">
        <v>4</v>
      </c>
    </row>
    <row r="1640" spans="1:5" x14ac:dyDescent="0.25">
      <c r="A1640">
        <v>1639</v>
      </c>
      <c r="D1640" s="4">
        <v>3</v>
      </c>
      <c r="E1640" s="3">
        <v>4</v>
      </c>
    </row>
    <row r="1641" spans="1:5" x14ac:dyDescent="0.25">
      <c r="A1641">
        <v>1640</v>
      </c>
      <c r="D1641" s="4">
        <v>3</v>
      </c>
      <c r="E1641" s="3">
        <v>4</v>
      </c>
    </row>
    <row r="1642" spans="1:5" x14ac:dyDescent="0.25">
      <c r="A1642">
        <v>1641</v>
      </c>
      <c r="D1642" s="4">
        <v>3</v>
      </c>
    </row>
    <row r="1643" spans="1:5" x14ac:dyDescent="0.25">
      <c r="A1643">
        <v>1642</v>
      </c>
      <c r="D1643" s="4">
        <v>3</v>
      </c>
    </row>
    <row r="1644" spans="1:5" x14ac:dyDescent="0.25">
      <c r="A1644">
        <v>1643</v>
      </c>
      <c r="C1644" s="5">
        <v>2</v>
      </c>
      <c r="D1644" s="4">
        <v>3</v>
      </c>
    </row>
    <row r="1645" spans="1:5" x14ac:dyDescent="0.25">
      <c r="A1645">
        <v>1644</v>
      </c>
      <c r="C1645" s="5">
        <v>2</v>
      </c>
      <c r="D1645" s="4">
        <v>3</v>
      </c>
    </row>
    <row r="1646" spans="1:5" x14ac:dyDescent="0.25">
      <c r="A1646">
        <v>1645</v>
      </c>
      <c r="C1646" s="5">
        <v>2</v>
      </c>
      <c r="D1646" s="4">
        <v>3</v>
      </c>
    </row>
    <row r="1647" spans="1:5" x14ac:dyDescent="0.25">
      <c r="A1647">
        <v>1646</v>
      </c>
      <c r="C1647" s="5">
        <v>2</v>
      </c>
      <c r="D1647" s="4">
        <v>3</v>
      </c>
    </row>
    <row r="1648" spans="1:5" x14ac:dyDescent="0.25">
      <c r="A1648">
        <v>1647</v>
      </c>
      <c r="C1648" s="5">
        <v>2</v>
      </c>
      <c r="D1648" s="4">
        <v>3</v>
      </c>
    </row>
    <row r="1649" spans="1:5" x14ac:dyDescent="0.25">
      <c r="A1649">
        <v>1648</v>
      </c>
      <c r="C1649" s="5">
        <v>2</v>
      </c>
    </row>
    <row r="1650" spans="1:5" x14ac:dyDescent="0.25">
      <c r="A1650">
        <v>1649</v>
      </c>
      <c r="C1650" s="5">
        <v>2</v>
      </c>
    </row>
    <row r="1651" spans="1:5" x14ac:dyDescent="0.25">
      <c r="A1651">
        <v>1650</v>
      </c>
      <c r="C1651" s="5">
        <v>2</v>
      </c>
    </row>
    <row r="1652" spans="1:5" x14ac:dyDescent="0.25">
      <c r="A1652">
        <v>1651</v>
      </c>
      <c r="C1652" s="5">
        <v>2</v>
      </c>
    </row>
    <row r="1653" spans="1:5" x14ac:dyDescent="0.25">
      <c r="A1653">
        <v>1652</v>
      </c>
      <c r="C1653" s="5">
        <v>2</v>
      </c>
    </row>
    <row r="1654" spans="1:5" x14ac:dyDescent="0.25">
      <c r="A1654">
        <v>1653</v>
      </c>
      <c r="C1654" s="5">
        <v>2</v>
      </c>
    </row>
    <row r="1655" spans="1:5" x14ac:dyDescent="0.25">
      <c r="A1655">
        <v>1654</v>
      </c>
      <c r="B1655" s="2">
        <v>1</v>
      </c>
    </row>
    <row r="1656" spans="1:5" x14ac:dyDescent="0.25">
      <c r="A1656">
        <v>1655</v>
      </c>
      <c r="B1656" s="2">
        <v>1</v>
      </c>
    </row>
    <row r="1657" spans="1:5" x14ac:dyDescent="0.25">
      <c r="A1657">
        <v>1656</v>
      </c>
      <c r="B1657" s="2">
        <v>1</v>
      </c>
    </row>
    <row r="1658" spans="1:5" x14ac:dyDescent="0.25">
      <c r="A1658">
        <v>1657</v>
      </c>
      <c r="B1658" s="2">
        <v>1</v>
      </c>
    </row>
    <row r="1659" spans="1:5" x14ac:dyDescent="0.25">
      <c r="A1659">
        <v>1658</v>
      </c>
      <c r="B1659" s="2">
        <v>1</v>
      </c>
      <c r="E1659" s="3">
        <v>4</v>
      </c>
    </row>
    <row r="1660" spans="1:5" x14ac:dyDescent="0.25">
      <c r="A1660">
        <v>1659</v>
      </c>
      <c r="B1660" s="2">
        <v>1</v>
      </c>
      <c r="E1660" s="3">
        <v>4</v>
      </c>
    </row>
    <row r="1661" spans="1:5" x14ac:dyDescent="0.25">
      <c r="A1661">
        <v>1660</v>
      </c>
      <c r="B1661" s="2">
        <v>1</v>
      </c>
      <c r="E1661" s="3">
        <v>4</v>
      </c>
    </row>
    <row r="1662" spans="1:5" x14ac:dyDescent="0.25">
      <c r="A1662">
        <v>1661</v>
      </c>
      <c r="B1662" s="2">
        <v>1</v>
      </c>
      <c r="D1662" s="4">
        <v>3</v>
      </c>
      <c r="E1662" s="3">
        <v>4</v>
      </c>
    </row>
    <row r="1663" spans="1:5" x14ac:dyDescent="0.25">
      <c r="A1663">
        <v>1662</v>
      </c>
      <c r="B1663" s="2">
        <v>1</v>
      </c>
      <c r="D1663" s="4">
        <v>3</v>
      </c>
      <c r="E1663" s="3">
        <v>4</v>
      </c>
    </row>
    <row r="1664" spans="1:5" x14ac:dyDescent="0.25">
      <c r="A1664">
        <v>1663</v>
      </c>
      <c r="D1664" s="4">
        <v>3</v>
      </c>
      <c r="E1664" s="3">
        <v>4</v>
      </c>
    </row>
    <row r="1665" spans="1:5" x14ac:dyDescent="0.25">
      <c r="A1665">
        <v>1664</v>
      </c>
      <c r="D1665" s="4">
        <v>3</v>
      </c>
      <c r="E1665" s="3">
        <v>4</v>
      </c>
    </row>
    <row r="1666" spans="1:5" x14ac:dyDescent="0.25">
      <c r="A1666">
        <v>1665</v>
      </c>
      <c r="D1666" s="4">
        <v>3</v>
      </c>
      <c r="E1666" s="3">
        <v>4</v>
      </c>
    </row>
    <row r="1667" spans="1:5" x14ac:dyDescent="0.25">
      <c r="A1667">
        <v>1666</v>
      </c>
      <c r="D1667" s="4">
        <v>3</v>
      </c>
      <c r="E1667" s="3">
        <v>4</v>
      </c>
    </row>
    <row r="1668" spans="1:5" x14ac:dyDescent="0.25">
      <c r="A1668">
        <v>1667</v>
      </c>
      <c r="D1668" s="4">
        <v>3</v>
      </c>
      <c r="E1668" s="3">
        <v>4</v>
      </c>
    </row>
    <row r="1669" spans="1:5" x14ac:dyDescent="0.25">
      <c r="A1669">
        <v>1668</v>
      </c>
      <c r="D1669" s="4">
        <v>3</v>
      </c>
      <c r="E1669" s="3">
        <v>4</v>
      </c>
    </row>
    <row r="1670" spans="1:5" x14ac:dyDescent="0.25">
      <c r="A1670">
        <v>1669</v>
      </c>
      <c r="D1670" s="4">
        <v>3</v>
      </c>
    </row>
    <row r="1671" spans="1:5" x14ac:dyDescent="0.25">
      <c r="A1671">
        <v>1670</v>
      </c>
      <c r="D1671" s="4">
        <v>3</v>
      </c>
    </row>
    <row r="1672" spans="1:5" x14ac:dyDescent="0.25">
      <c r="A1672">
        <v>1671</v>
      </c>
      <c r="D1672" s="4">
        <v>3</v>
      </c>
    </row>
    <row r="1673" spans="1:5" x14ac:dyDescent="0.25">
      <c r="A1673">
        <v>1672</v>
      </c>
      <c r="D1673" s="4">
        <v>3</v>
      </c>
    </row>
    <row r="1674" spans="1:5" x14ac:dyDescent="0.25">
      <c r="A1674">
        <v>1673</v>
      </c>
    </row>
    <row r="1675" spans="1:5" x14ac:dyDescent="0.25">
      <c r="A1675">
        <v>1674</v>
      </c>
    </row>
    <row r="1676" spans="1:5" x14ac:dyDescent="0.25">
      <c r="A1676">
        <v>1675</v>
      </c>
    </row>
    <row r="1677" spans="1:5" x14ac:dyDescent="0.25">
      <c r="A1677">
        <v>1676</v>
      </c>
      <c r="C1677" s="5">
        <v>2</v>
      </c>
    </row>
    <row r="1678" spans="1:5" x14ac:dyDescent="0.25">
      <c r="A1678">
        <v>1677</v>
      </c>
      <c r="C1678" s="5">
        <v>2</v>
      </c>
    </row>
    <row r="1679" spans="1:5" x14ac:dyDescent="0.25">
      <c r="A1679">
        <v>1678</v>
      </c>
      <c r="C1679" s="5">
        <v>2</v>
      </c>
    </row>
    <row r="1680" spans="1:5" x14ac:dyDescent="0.25">
      <c r="A1680">
        <v>1679</v>
      </c>
      <c r="C1680" s="5">
        <v>2</v>
      </c>
    </row>
    <row r="1681" spans="1:5" x14ac:dyDescent="0.25">
      <c r="A1681">
        <v>1680</v>
      </c>
      <c r="C1681" s="5">
        <v>2</v>
      </c>
    </row>
    <row r="1682" spans="1:5" x14ac:dyDescent="0.25">
      <c r="A1682">
        <v>1681</v>
      </c>
      <c r="C1682" s="5">
        <v>2</v>
      </c>
    </row>
    <row r="1683" spans="1:5" x14ac:dyDescent="0.25">
      <c r="A1683">
        <v>1682</v>
      </c>
      <c r="C1683" s="5">
        <v>2</v>
      </c>
    </row>
    <row r="1684" spans="1:5" x14ac:dyDescent="0.25">
      <c r="A1684">
        <v>1683</v>
      </c>
      <c r="B1684" s="2">
        <v>1</v>
      </c>
      <c r="C1684" s="5">
        <v>2</v>
      </c>
    </row>
    <row r="1685" spans="1:5" x14ac:dyDescent="0.25">
      <c r="A1685">
        <v>1684</v>
      </c>
      <c r="B1685" s="2">
        <v>1</v>
      </c>
      <c r="C1685" s="5">
        <v>2</v>
      </c>
    </row>
    <row r="1686" spans="1:5" x14ac:dyDescent="0.25">
      <c r="A1686">
        <v>1685</v>
      </c>
      <c r="B1686" s="2">
        <v>1</v>
      </c>
      <c r="C1686" s="5">
        <v>2</v>
      </c>
    </row>
    <row r="1687" spans="1:5" x14ac:dyDescent="0.25">
      <c r="A1687">
        <v>1686</v>
      </c>
      <c r="B1687" s="2">
        <v>1</v>
      </c>
    </row>
    <row r="1688" spans="1:5" x14ac:dyDescent="0.25">
      <c r="A1688">
        <v>1687</v>
      </c>
      <c r="B1688" s="2">
        <v>1</v>
      </c>
      <c r="E1688" s="3">
        <v>4</v>
      </c>
    </row>
    <row r="1689" spans="1:5" x14ac:dyDescent="0.25">
      <c r="A1689">
        <v>1688</v>
      </c>
      <c r="B1689" s="2">
        <v>1</v>
      </c>
      <c r="E1689" s="3">
        <v>4</v>
      </c>
    </row>
    <row r="1690" spans="1:5" x14ac:dyDescent="0.25">
      <c r="A1690">
        <v>1689</v>
      </c>
      <c r="D1690" s="4">
        <v>3</v>
      </c>
      <c r="E1690" s="3">
        <v>4</v>
      </c>
    </row>
    <row r="1691" spans="1:5" x14ac:dyDescent="0.25">
      <c r="A1691">
        <v>1690</v>
      </c>
      <c r="D1691" s="4">
        <v>3</v>
      </c>
      <c r="E1691" s="3">
        <v>4</v>
      </c>
    </row>
    <row r="1692" spans="1:5" x14ac:dyDescent="0.25">
      <c r="A1692">
        <v>1691</v>
      </c>
      <c r="D1692" s="4">
        <v>3</v>
      </c>
      <c r="E1692" s="3">
        <v>4</v>
      </c>
    </row>
    <row r="1693" spans="1:5" x14ac:dyDescent="0.25">
      <c r="A1693">
        <v>1692</v>
      </c>
      <c r="D1693" s="4">
        <v>3</v>
      </c>
      <c r="E1693" s="3">
        <v>4</v>
      </c>
    </row>
    <row r="1694" spans="1:5" x14ac:dyDescent="0.25">
      <c r="A1694">
        <v>1693</v>
      </c>
      <c r="D1694" s="4">
        <v>3</v>
      </c>
      <c r="E1694" s="3">
        <v>4</v>
      </c>
    </row>
    <row r="1695" spans="1:5" x14ac:dyDescent="0.25">
      <c r="A1695">
        <v>1694</v>
      </c>
      <c r="D1695" s="4">
        <v>3</v>
      </c>
      <c r="E1695" s="3">
        <v>4</v>
      </c>
    </row>
    <row r="1696" spans="1:5" x14ac:dyDescent="0.25">
      <c r="A1696">
        <v>1695</v>
      </c>
      <c r="D1696" s="4">
        <v>3</v>
      </c>
      <c r="E1696" s="3">
        <v>4</v>
      </c>
    </row>
    <row r="1697" spans="1:5" x14ac:dyDescent="0.25">
      <c r="A1697">
        <v>1696</v>
      </c>
      <c r="D1697" s="4">
        <v>3</v>
      </c>
      <c r="E1697" s="3">
        <v>4</v>
      </c>
    </row>
    <row r="1698" spans="1:5" x14ac:dyDescent="0.25">
      <c r="A1698">
        <v>1697</v>
      </c>
      <c r="D1698" s="4">
        <v>3</v>
      </c>
    </row>
    <row r="1699" spans="1:5" x14ac:dyDescent="0.25">
      <c r="A1699">
        <v>1698</v>
      </c>
    </row>
    <row r="1700" spans="1:5" x14ac:dyDescent="0.25">
      <c r="A1700">
        <v>1699</v>
      </c>
    </row>
    <row r="1701" spans="1:5" x14ac:dyDescent="0.25">
      <c r="A1701">
        <v>1700</v>
      </c>
      <c r="C1701" s="5">
        <v>2</v>
      </c>
    </row>
    <row r="1702" spans="1:5" x14ac:dyDescent="0.25">
      <c r="A1702">
        <v>1701</v>
      </c>
      <c r="C1702" s="5">
        <v>2</v>
      </c>
    </row>
    <row r="1703" spans="1:5" x14ac:dyDescent="0.25">
      <c r="A1703">
        <v>1702</v>
      </c>
      <c r="C1703" s="5">
        <v>2</v>
      </c>
    </row>
    <row r="1704" spans="1:5" x14ac:dyDescent="0.25">
      <c r="A1704">
        <v>1703</v>
      </c>
      <c r="C1704" s="5">
        <v>2</v>
      </c>
    </row>
    <row r="1705" spans="1:5" x14ac:dyDescent="0.25">
      <c r="A1705">
        <v>1704</v>
      </c>
      <c r="C1705" s="5">
        <v>2</v>
      </c>
    </row>
    <row r="1706" spans="1:5" x14ac:dyDescent="0.25">
      <c r="A1706">
        <v>1705</v>
      </c>
      <c r="B1706" s="2">
        <v>1</v>
      </c>
      <c r="C1706" s="5">
        <v>2</v>
      </c>
    </row>
    <row r="1707" spans="1:5" x14ac:dyDescent="0.25">
      <c r="A1707">
        <v>1706</v>
      </c>
      <c r="B1707" s="2">
        <v>1</v>
      </c>
      <c r="C1707" s="5">
        <v>2</v>
      </c>
    </row>
    <row r="1708" spans="1:5" x14ac:dyDescent="0.25">
      <c r="A1708">
        <v>1707</v>
      </c>
      <c r="B1708" s="2">
        <v>1</v>
      </c>
      <c r="C1708" s="5">
        <v>2</v>
      </c>
    </row>
    <row r="1709" spans="1:5" x14ac:dyDescent="0.25">
      <c r="A1709">
        <v>1708</v>
      </c>
      <c r="B1709" s="2">
        <v>1</v>
      </c>
    </row>
    <row r="1710" spans="1:5" x14ac:dyDescent="0.25">
      <c r="A1710">
        <v>1709</v>
      </c>
      <c r="B1710" s="2">
        <v>1</v>
      </c>
    </row>
    <row r="1711" spans="1:5" x14ac:dyDescent="0.25">
      <c r="A1711">
        <v>1710</v>
      </c>
      <c r="B1711" s="2">
        <v>1</v>
      </c>
    </row>
    <row r="1712" spans="1:5" x14ac:dyDescent="0.25">
      <c r="A1712">
        <v>1711</v>
      </c>
      <c r="B1712" s="2">
        <v>1</v>
      </c>
    </row>
    <row r="1713" spans="1:5" x14ac:dyDescent="0.25">
      <c r="A1713">
        <v>1712</v>
      </c>
      <c r="D1713" s="4">
        <v>3</v>
      </c>
      <c r="E1713" s="3">
        <v>4</v>
      </c>
    </row>
    <row r="1714" spans="1:5" x14ac:dyDescent="0.25">
      <c r="A1714">
        <v>1713</v>
      </c>
      <c r="D1714" s="4">
        <v>3</v>
      </c>
      <c r="E1714" s="3">
        <v>4</v>
      </c>
    </row>
    <row r="1715" spans="1:5" x14ac:dyDescent="0.25">
      <c r="A1715">
        <v>1714</v>
      </c>
      <c r="D1715" s="4">
        <v>3</v>
      </c>
      <c r="E1715" s="3">
        <v>4</v>
      </c>
    </row>
    <row r="1716" spans="1:5" x14ac:dyDescent="0.25">
      <c r="A1716">
        <v>1715</v>
      </c>
      <c r="D1716" s="4">
        <v>3</v>
      </c>
      <c r="E1716" s="3">
        <v>4</v>
      </c>
    </row>
    <row r="1717" spans="1:5" x14ac:dyDescent="0.25">
      <c r="A1717">
        <v>1716</v>
      </c>
      <c r="D1717" s="4">
        <v>3</v>
      </c>
      <c r="E1717" s="3">
        <v>4</v>
      </c>
    </row>
    <row r="1718" spans="1:5" x14ac:dyDescent="0.25">
      <c r="A1718">
        <v>1717</v>
      </c>
      <c r="D1718" s="4">
        <v>3</v>
      </c>
      <c r="E1718" s="3">
        <v>4</v>
      </c>
    </row>
    <row r="1719" spans="1:5" x14ac:dyDescent="0.25">
      <c r="A1719">
        <v>1718</v>
      </c>
      <c r="D1719" s="4">
        <v>3</v>
      </c>
      <c r="E1719" s="3">
        <v>4</v>
      </c>
    </row>
    <row r="1720" spans="1:5" x14ac:dyDescent="0.25">
      <c r="A1720">
        <v>1719</v>
      </c>
      <c r="D1720" s="4">
        <v>3</v>
      </c>
      <c r="E1720" s="3">
        <v>4</v>
      </c>
    </row>
    <row r="1721" spans="1:5" x14ac:dyDescent="0.25">
      <c r="A1721">
        <v>1720</v>
      </c>
    </row>
    <row r="1722" spans="1:5" x14ac:dyDescent="0.25">
      <c r="A1722">
        <v>1721</v>
      </c>
    </row>
    <row r="1723" spans="1:5" x14ac:dyDescent="0.25">
      <c r="A1723">
        <v>1722</v>
      </c>
    </row>
    <row r="1724" spans="1:5" x14ac:dyDescent="0.25">
      <c r="A1724">
        <v>1723</v>
      </c>
    </row>
    <row r="1725" spans="1:5" x14ac:dyDescent="0.25">
      <c r="A1725">
        <v>1724</v>
      </c>
    </row>
    <row r="1726" spans="1:5" x14ac:dyDescent="0.25">
      <c r="A1726">
        <v>1725</v>
      </c>
    </row>
    <row r="1727" spans="1:5" x14ac:dyDescent="0.25">
      <c r="A1727">
        <v>1726</v>
      </c>
    </row>
    <row r="1728" spans="1:5" x14ac:dyDescent="0.25">
      <c r="A1728">
        <v>1727</v>
      </c>
      <c r="C1728" s="5">
        <v>2</v>
      </c>
    </row>
    <row r="1729" spans="1:5" x14ac:dyDescent="0.25">
      <c r="A1729">
        <v>1728</v>
      </c>
      <c r="C1729" s="5">
        <v>2</v>
      </c>
    </row>
    <row r="1730" spans="1:5" x14ac:dyDescent="0.25">
      <c r="A1730">
        <v>1729</v>
      </c>
      <c r="C1730" s="5">
        <v>2</v>
      </c>
    </row>
    <row r="1731" spans="1:5" x14ac:dyDescent="0.25">
      <c r="A1731">
        <v>1730</v>
      </c>
      <c r="B1731" s="2">
        <v>1</v>
      </c>
      <c r="C1731" s="5">
        <v>2</v>
      </c>
    </row>
    <row r="1732" spans="1:5" x14ac:dyDescent="0.25">
      <c r="A1732">
        <v>1731</v>
      </c>
      <c r="B1732" s="2">
        <v>1</v>
      </c>
      <c r="C1732" s="5">
        <v>2</v>
      </c>
    </row>
    <row r="1733" spans="1:5" x14ac:dyDescent="0.25">
      <c r="A1733">
        <v>1732</v>
      </c>
      <c r="B1733" s="2">
        <v>1</v>
      </c>
      <c r="C1733" s="5">
        <v>2</v>
      </c>
    </row>
    <row r="1734" spans="1:5" x14ac:dyDescent="0.25">
      <c r="A1734">
        <v>1733</v>
      </c>
      <c r="B1734" s="2">
        <v>1</v>
      </c>
      <c r="C1734" s="5">
        <v>2</v>
      </c>
    </row>
    <row r="1735" spans="1:5" x14ac:dyDescent="0.25">
      <c r="A1735">
        <v>1734</v>
      </c>
      <c r="B1735" s="2">
        <v>1</v>
      </c>
    </row>
    <row r="1736" spans="1:5" x14ac:dyDescent="0.25">
      <c r="A1736">
        <v>1735</v>
      </c>
      <c r="B1736" s="2">
        <v>1</v>
      </c>
    </row>
    <row r="1737" spans="1:5" x14ac:dyDescent="0.25">
      <c r="A1737">
        <v>1736</v>
      </c>
      <c r="D1737" s="4">
        <v>3</v>
      </c>
    </row>
    <row r="1738" spans="1:5" x14ac:dyDescent="0.25">
      <c r="A1738">
        <v>1737</v>
      </c>
      <c r="D1738" s="4">
        <v>3</v>
      </c>
      <c r="E1738" s="3">
        <v>4</v>
      </c>
    </row>
    <row r="1739" spans="1:5" x14ac:dyDescent="0.25">
      <c r="A1739">
        <v>1738</v>
      </c>
      <c r="D1739" s="4">
        <v>3</v>
      </c>
      <c r="E1739" s="3">
        <v>4</v>
      </c>
    </row>
    <row r="1740" spans="1:5" x14ac:dyDescent="0.25">
      <c r="A1740">
        <v>1739</v>
      </c>
      <c r="D1740" s="4">
        <v>3</v>
      </c>
      <c r="E1740" s="3">
        <v>4</v>
      </c>
    </row>
    <row r="1741" spans="1:5" x14ac:dyDescent="0.25">
      <c r="A1741">
        <v>1740</v>
      </c>
      <c r="D1741" s="4">
        <v>3</v>
      </c>
      <c r="E1741" s="3">
        <v>4</v>
      </c>
    </row>
    <row r="1742" spans="1:5" x14ac:dyDescent="0.25">
      <c r="A1742">
        <v>1741</v>
      </c>
      <c r="D1742" s="4">
        <v>3</v>
      </c>
      <c r="E1742" s="3">
        <v>4</v>
      </c>
    </row>
    <row r="1743" spans="1:5" x14ac:dyDescent="0.25">
      <c r="A1743">
        <v>1742</v>
      </c>
      <c r="D1743" s="4">
        <v>3</v>
      </c>
      <c r="E1743" s="3">
        <v>4</v>
      </c>
    </row>
    <row r="1744" spans="1:5" x14ac:dyDescent="0.25">
      <c r="A1744">
        <v>1743</v>
      </c>
      <c r="D1744" s="4">
        <v>3</v>
      </c>
      <c r="E1744" s="3">
        <v>4</v>
      </c>
    </row>
    <row r="1745" spans="1:5" x14ac:dyDescent="0.25">
      <c r="A1745">
        <v>1744</v>
      </c>
    </row>
    <row r="1746" spans="1:5" x14ac:dyDescent="0.25">
      <c r="A1746">
        <v>1745</v>
      </c>
    </row>
    <row r="1747" spans="1:5" x14ac:dyDescent="0.25">
      <c r="A1747">
        <v>1746</v>
      </c>
      <c r="C1747" s="5">
        <v>2</v>
      </c>
    </row>
    <row r="1748" spans="1:5" x14ac:dyDescent="0.25">
      <c r="A1748">
        <v>1747</v>
      </c>
      <c r="C1748" s="5">
        <v>2</v>
      </c>
    </row>
    <row r="1749" spans="1:5" x14ac:dyDescent="0.25">
      <c r="A1749">
        <v>1748</v>
      </c>
      <c r="C1749" s="5">
        <v>2</v>
      </c>
    </row>
    <row r="1750" spans="1:5" x14ac:dyDescent="0.25">
      <c r="A1750">
        <v>1749</v>
      </c>
      <c r="B1750" s="2">
        <v>1</v>
      </c>
      <c r="C1750" s="5">
        <v>2</v>
      </c>
    </row>
    <row r="1751" spans="1:5" x14ac:dyDescent="0.25">
      <c r="A1751">
        <v>1750</v>
      </c>
      <c r="B1751" s="2">
        <v>1</v>
      </c>
      <c r="C1751" s="5">
        <v>2</v>
      </c>
    </row>
    <row r="1752" spans="1:5" x14ac:dyDescent="0.25">
      <c r="A1752">
        <v>1751</v>
      </c>
      <c r="B1752" s="2">
        <v>1</v>
      </c>
      <c r="C1752" s="5">
        <v>2</v>
      </c>
    </row>
    <row r="1753" spans="1:5" x14ac:dyDescent="0.25">
      <c r="A1753">
        <v>1752</v>
      </c>
      <c r="B1753" s="2">
        <v>1</v>
      </c>
    </row>
    <row r="1754" spans="1:5" x14ac:dyDescent="0.25">
      <c r="A1754">
        <v>1753</v>
      </c>
      <c r="B1754" s="2">
        <v>1</v>
      </c>
    </row>
    <row r="1755" spans="1:5" x14ac:dyDescent="0.25">
      <c r="A1755">
        <v>1754</v>
      </c>
      <c r="B1755" s="2">
        <v>1</v>
      </c>
    </row>
    <row r="1756" spans="1:5" x14ac:dyDescent="0.25">
      <c r="A1756">
        <v>1755</v>
      </c>
      <c r="B1756" s="2">
        <v>1</v>
      </c>
    </row>
    <row r="1757" spans="1:5" x14ac:dyDescent="0.25">
      <c r="A1757">
        <v>1756</v>
      </c>
    </row>
    <row r="1758" spans="1:5" x14ac:dyDescent="0.25">
      <c r="A1758">
        <v>1757</v>
      </c>
      <c r="D1758" s="4">
        <v>3</v>
      </c>
      <c r="E1758" s="3">
        <v>4</v>
      </c>
    </row>
    <row r="1759" spans="1:5" x14ac:dyDescent="0.25">
      <c r="A1759">
        <v>1758</v>
      </c>
      <c r="D1759" s="4">
        <v>3</v>
      </c>
      <c r="E1759" s="3">
        <v>4</v>
      </c>
    </row>
    <row r="1760" spans="1:5" x14ac:dyDescent="0.25">
      <c r="A1760">
        <v>1759</v>
      </c>
      <c r="D1760" s="4">
        <v>3</v>
      </c>
      <c r="E1760" s="3">
        <v>4</v>
      </c>
    </row>
    <row r="1761" spans="1:5" x14ac:dyDescent="0.25">
      <c r="A1761">
        <v>1760</v>
      </c>
      <c r="D1761" s="4">
        <v>3</v>
      </c>
      <c r="E1761" s="3">
        <v>4</v>
      </c>
    </row>
    <row r="1762" spans="1:5" x14ac:dyDescent="0.25">
      <c r="A1762">
        <v>1761</v>
      </c>
      <c r="D1762" s="4">
        <v>3</v>
      </c>
      <c r="E1762" s="3">
        <v>4</v>
      </c>
    </row>
    <row r="1763" spans="1:5" x14ac:dyDescent="0.25">
      <c r="A1763">
        <v>1762</v>
      </c>
      <c r="D1763" s="4">
        <v>3</v>
      </c>
      <c r="E1763" s="3">
        <v>4</v>
      </c>
    </row>
    <row r="1764" spans="1:5" x14ac:dyDescent="0.25">
      <c r="A1764">
        <v>1763</v>
      </c>
      <c r="D1764" s="4">
        <v>3</v>
      </c>
      <c r="E1764" s="3">
        <v>4</v>
      </c>
    </row>
    <row r="1765" spans="1:5" x14ac:dyDescent="0.25">
      <c r="A1765">
        <v>1764</v>
      </c>
      <c r="D1765" s="4">
        <v>3</v>
      </c>
      <c r="E1765" s="3">
        <v>4</v>
      </c>
    </row>
    <row r="1766" spans="1:5" x14ac:dyDescent="0.25">
      <c r="A1766">
        <v>1765</v>
      </c>
    </row>
    <row r="1767" spans="1:5" x14ac:dyDescent="0.25">
      <c r="A1767">
        <v>1766</v>
      </c>
      <c r="C1767" s="5">
        <v>2</v>
      </c>
    </row>
    <row r="1768" spans="1:5" x14ac:dyDescent="0.25">
      <c r="A1768">
        <v>1767</v>
      </c>
      <c r="C1768" s="5">
        <v>2</v>
      </c>
    </row>
    <row r="1769" spans="1:5" x14ac:dyDescent="0.25">
      <c r="A1769">
        <v>1768</v>
      </c>
      <c r="C1769" s="5">
        <v>2</v>
      </c>
    </row>
    <row r="1770" spans="1:5" x14ac:dyDescent="0.25">
      <c r="A1770">
        <v>1769</v>
      </c>
      <c r="C1770" s="5">
        <v>2</v>
      </c>
    </row>
    <row r="1771" spans="1:5" x14ac:dyDescent="0.25">
      <c r="A1771">
        <v>1770</v>
      </c>
      <c r="B1771" s="2">
        <v>1</v>
      </c>
      <c r="C1771" s="5">
        <v>2</v>
      </c>
    </row>
    <row r="1772" spans="1:5" x14ac:dyDescent="0.25">
      <c r="A1772">
        <v>1771</v>
      </c>
      <c r="B1772" s="2">
        <v>1</v>
      </c>
      <c r="C1772" s="5">
        <v>2</v>
      </c>
    </row>
    <row r="1773" spans="1:5" x14ac:dyDescent="0.25">
      <c r="A1773">
        <v>1772</v>
      </c>
      <c r="B1773" s="2">
        <v>1</v>
      </c>
      <c r="C1773" s="5">
        <v>2</v>
      </c>
    </row>
    <row r="1774" spans="1:5" x14ac:dyDescent="0.25">
      <c r="A1774">
        <v>1773</v>
      </c>
      <c r="B1774" s="2">
        <v>1</v>
      </c>
    </row>
    <row r="1775" spans="1:5" x14ac:dyDescent="0.25">
      <c r="A1775">
        <v>1774</v>
      </c>
      <c r="B1775" s="2">
        <v>1</v>
      </c>
    </row>
    <row r="1776" spans="1:5" x14ac:dyDescent="0.25">
      <c r="A1776">
        <v>1775</v>
      </c>
      <c r="B1776" s="2">
        <v>1</v>
      </c>
    </row>
    <row r="1777" spans="1:5" x14ac:dyDescent="0.25">
      <c r="A1777">
        <v>1776</v>
      </c>
      <c r="B1777" s="2">
        <v>1</v>
      </c>
    </row>
    <row r="1778" spans="1:5" x14ac:dyDescent="0.25">
      <c r="A1778">
        <v>1777</v>
      </c>
    </row>
    <row r="1779" spans="1:5" x14ac:dyDescent="0.25">
      <c r="A1779">
        <v>1778</v>
      </c>
    </row>
    <row r="1780" spans="1:5" x14ac:dyDescent="0.25">
      <c r="A1780">
        <v>1779</v>
      </c>
      <c r="D1780" s="4">
        <v>3</v>
      </c>
    </row>
    <row r="1781" spans="1:5" x14ac:dyDescent="0.25">
      <c r="A1781">
        <v>1780</v>
      </c>
      <c r="D1781" s="4">
        <v>3</v>
      </c>
      <c r="E1781" s="3">
        <v>4</v>
      </c>
    </row>
    <row r="1782" spans="1:5" x14ac:dyDescent="0.25">
      <c r="A1782">
        <v>1781</v>
      </c>
      <c r="D1782" s="4">
        <v>3</v>
      </c>
      <c r="E1782" s="3">
        <v>4</v>
      </c>
    </row>
    <row r="1783" spans="1:5" x14ac:dyDescent="0.25">
      <c r="A1783">
        <v>1782</v>
      </c>
      <c r="D1783" s="4">
        <v>3</v>
      </c>
      <c r="E1783" s="3">
        <v>4</v>
      </c>
    </row>
    <row r="1784" spans="1:5" x14ac:dyDescent="0.25">
      <c r="A1784">
        <v>1783</v>
      </c>
      <c r="D1784" s="4">
        <v>3</v>
      </c>
      <c r="E1784" s="3">
        <v>4</v>
      </c>
    </row>
    <row r="1785" spans="1:5" x14ac:dyDescent="0.25">
      <c r="A1785">
        <v>1784</v>
      </c>
      <c r="D1785" s="4">
        <v>3</v>
      </c>
      <c r="E1785" s="3">
        <v>4</v>
      </c>
    </row>
    <row r="1786" spans="1:5" x14ac:dyDescent="0.25">
      <c r="A1786">
        <v>1785</v>
      </c>
      <c r="D1786" s="4">
        <v>3</v>
      </c>
      <c r="E1786" s="3">
        <v>4</v>
      </c>
    </row>
    <row r="1787" spans="1:5" x14ac:dyDescent="0.25">
      <c r="A1787">
        <v>1786</v>
      </c>
      <c r="C1787" s="5">
        <v>2</v>
      </c>
      <c r="D1787" s="4">
        <v>3</v>
      </c>
      <c r="E1787" s="3">
        <v>4</v>
      </c>
    </row>
    <row r="1788" spans="1:5" x14ac:dyDescent="0.25">
      <c r="A1788">
        <v>1787</v>
      </c>
      <c r="C1788" s="5">
        <v>2</v>
      </c>
    </row>
    <row r="1789" spans="1:5" x14ac:dyDescent="0.25">
      <c r="A1789">
        <v>1788</v>
      </c>
      <c r="C1789" s="5">
        <v>2</v>
      </c>
    </row>
    <row r="1790" spans="1:5" x14ac:dyDescent="0.25">
      <c r="A1790">
        <v>1789</v>
      </c>
      <c r="C1790" s="5">
        <v>2</v>
      </c>
    </row>
    <row r="1791" spans="1:5" x14ac:dyDescent="0.25">
      <c r="A1791">
        <v>1790</v>
      </c>
      <c r="C1791" s="5">
        <v>2</v>
      </c>
    </row>
    <row r="1792" spans="1:5" x14ac:dyDescent="0.25">
      <c r="A1792">
        <v>1791</v>
      </c>
      <c r="B1792" s="2">
        <v>1</v>
      </c>
      <c r="C1792" s="5">
        <v>2</v>
      </c>
    </row>
    <row r="1793" spans="1:6" x14ac:dyDescent="0.25">
      <c r="A1793">
        <v>1792</v>
      </c>
      <c r="B1793" s="2">
        <v>1</v>
      </c>
      <c r="C1793" s="5">
        <v>2</v>
      </c>
    </row>
    <row r="1794" spans="1:6" x14ac:dyDescent="0.25">
      <c r="A1794">
        <v>1793</v>
      </c>
      <c r="B1794" s="2">
        <v>1</v>
      </c>
      <c r="C1794" s="5">
        <v>2</v>
      </c>
    </row>
    <row r="1795" spans="1:6" x14ac:dyDescent="0.25">
      <c r="A1795">
        <v>1794</v>
      </c>
      <c r="B1795" s="2">
        <v>1</v>
      </c>
    </row>
    <row r="1796" spans="1:6" x14ac:dyDescent="0.25">
      <c r="A1796">
        <v>1795</v>
      </c>
      <c r="B1796" s="2">
        <v>1</v>
      </c>
    </row>
    <row r="1797" spans="1:6" x14ac:dyDescent="0.25">
      <c r="A1797">
        <v>1796</v>
      </c>
      <c r="B1797" s="2">
        <v>1</v>
      </c>
    </row>
    <row r="1798" spans="1:6" x14ac:dyDescent="0.25">
      <c r="A1798">
        <v>1797</v>
      </c>
      <c r="B1798" s="2">
        <v>1</v>
      </c>
    </row>
    <row r="1799" spans="1:6" x14ac:dyDescent="0.25">
      <c r="A1799">
        <v>1798</v>
      </c>
      <c r="B1799" s="2">
        <v>1</v>
      </c>
    </row>
    <row r="1800" spans="1:6" x14ac:dyDescent="0.25">
      <c r="A1800">
        <v>1799</v>
      </c>
    </row>
    <row r="1801" spans="1:6" x14ac:dyDescent="0.25">
      <c r="A1801">
        <v>1800</v>
      </c>
    </row>
    <row r="1802" spans="1:6" x14ac:dyDescent="0.25">
      <c r="A1802">
        <v>1801</v>
      </c>
    </row>
    <row r="1803" spans="1:6" x14ac:dyDescent="0.25">
      <c r="A1803">
        <v>1802</v>
      </c>
      <c r="D1803" s="4">
        <v>3</v>
      </c>
      <c r="E1803" s="3">
        <v>4</v>
      </c>
    </row>
    <row r="1804" spans="1:6" x14ac:dyDescent="0.25">
      <c r="A1804">
        <v>1803</v>
      </c>
      <c r="D1804" s="4">
        <v>3</v>
      </c>
      <c r="E1804" s="3">
        <v>4</v>
      </c>
    </row>
    <row r="1805" spans="1:6" x14ac:dyDescent="0.25">
      <c r="A1805">
        <v>1804</v>
      </c>
      <c r="D1805" s="4">
        <v>3</v>
      </c>
      <c r="E1805" s="3">
        <v>4</v>
      </c>
      <c r="F1805" t="s">
        <v>22</v>
      </c>
    </row>
    <row r="1806" spans="1:6" x14ac:dyDescent="0.25">
      <c r="A1806">
        <v>1814</v>
      </c>
    </row>
    <row r="1807" spans="1:6" x14ac:dyDescent="0.25">
      <c r="A1807">
        <v>1815</v>
      </c>
    </row>
    <row r="1808" spans="1:6" x14ac:dyDescent="0.25">
      <c r="A1808">
        <v>1816</v>
      </c>
      <c r="F1808" t="s">
        <v>22</v>
      </c>
    </row>
    <row r="1809" spans="1:5" x14ac:dyDescent="0.25">
      <c r="A1809">
        <v>1817</v>
      </c>
      <c r="C1809" s="5">
        <v>2</v>
      </c>
    </row>
    <row r="1810" spans="1:5" x14ac:dyDescent="0.25">
      <c r="A1810">
        <v>1818</v>
      </c>
      <c r="C1810" s="5">
        <v>2</v>
      </c>
    </row>
    <row r="1811" spans="1:5" x14ac:dyDescent="0.25">
      <c r="A1811">
        <v>1819</v>
      </c>
      <c r="C1811" s="5">
        <v>2</v>
      </c>
      <c r="D1811" s="4">
        <v>3</v>
      </c>
    </row>
    <row r="1812" spans="1:5" x14ac:dyDescent="0.25">
      <c r="A1812">
        <v>1820</v>
      </c>
      <c r="C1812" s="5">
        <v>2</v>
      </c>
      <c r="D1812" s="4">
        <v>3</v>
      </c>
    </row>
    <row r="1813" spans="1:5" x14ac:dyDescent="0.25">
      <c r="A1813">
        <v>1821</v>
      </c>
      <c r="C1813" s="5">
        <v>2</v>
      </c>
      <c r="D1813" s="4">
        <v>3</v>
      </c>
    </row>
    <row r="1814" spans="1:5" x14ac:dyDescent="0.25">
      <c r="A1814">
        <v>1822</v>
      </c>
      <c r="C1814" s="5">
        <v>2</v>
      </c>
      <c r="D1814" s="4">
        <v>3</v>
      </c>
    </row>
    <row r="1815" spans="1:5" x14ac:dyDescent="0.25">
      <c r="A1815">
        <v>1823</v>
      </c>
      <c r="C1815" s="5">
        <v>2</v>
      </c>
      <c r="D1815" s="4">
        <v>3</v>
      </c>
    </row>
    <row r="1816" spans="1:5" x14ac:dyDescent="0.25">
      <c r="A1816">
        <v>1824</v>
      </c>
      <c r="C1816" s="5">
        <v>2</v>
      </c>
      <c r="D1816" s="4">
        <v>3</v>
      </c>
    </row>
    <row r="1817" spans="1:5" x14ac:dyDescent="0.25">
      <c r="A1817">
        <v>1825</v>
      </c>
      <c r="D1817" s="4">
        <v>3</v>
      </c>
    </row>
    <row r="1818" spans="1:5" x14ac:dyDescent="0.25">
      <c r="A1818">
        <v>1826</v>
      </c>
      <c r="D1818" s="4">
        <v>3</v>
      </c>
    </row>
    <row r="1819" spans="1:5" x14ac:dyDescent="0.25">
      <c r="A1819">
        <v>1827</v>
      </c>
      <c r="D1819" s="4">
        <v>3</v>
      </c>
    </row>
    <row r="1820" spans="1:5" x14ac:dyDescent="0.25">
      <c r="A1820">
        <v>1828</v>
      </c>
    </row>
    <row r="1821" spans="1:5" x14ac:dyDescent="0.25">
      <c r="A1821">
        <v>1829</v>
      </c>
    </row>
    <row r="1822" spans="1:5" x14ac:dyDescent="0.25">
      <c r="A1822">
        <v>1830</v>
      </c>
      <c r="E1822" s="3">
        <v>4</v>
      </c>
    </row>
    <row r="1823" spans="1:5" x14ac:dyDescent="0.25">
      <c r="A1823">
        <v>1831</v>
      </c>
      <c r="E1823" s="3">
        <v>4</v>
      </c>
    </row>
    <row r="1824" spans="1:5" x14ac:dyDescent="0.25">
      <c r="A1824">
        <v>1832</v>
      </c>
      <c r="E1824" s="3">
        <v>4</v>
      </c>
    </row>
    <row r="1825" spans="1:5" x14ac:dyDescent="0.25">
      <c r="A1825">
        <v>1833</v>
      </c>
      <c r="B1825" s="2">
        <v>1</v>
      </c>
      <c r="E1825" s="3">
        <v>4</v>
      </c>
    </row>
    <row r="1826" spans="1:5" x14ac:dyDescent="0.25">
      <c r="A1826">
        <v>1834</v>
      </c>
      <c r="B1826" s="2">
        <v>1</v>
      </c>
      <c r="E1826" s="3">
        <v>4</v>
      </c>
    </row>
    <row r="1827" spans="1:5" x14ac:dyDescent="0.25">
      <c r="A1827">
        <v>1835</v>
      </c>
      <c r="B1827" s="2">
        <v>1</v>
      </c>
      <c r="E1827" s="3">
        <v>4</v>
      </c>
    </row>
    <row r="1828" spans="1:5" x14ac:dyDescent="0.25">
      <c r="A1828">
        <v>1836</v>
      </c>
      <c r="B1828" s="2">
        <v>1</v>
      </c>
      <c r="E1828" s="3">
        <v>4</v>
      </c>
    </row>
    <row r="1829" spans="1:5" x14ac:dyDescent="0.25">
      <c r="A1829">
        <v>1837</v>
      </c>
      <c r="B1829" s="2">
        <v>1</v>
      </c>
      <c r="E1829" s="3">
        <v>4</v>
      </c>
    </row>
    <row r="1830" spans="1:5" x14ac:dyDescent="0.25">
      <c r="A1830">
        <v>1838</v>
      </c>
      <c r="B1830" s="2">
        <v>1</v>
      </c>
    </row>
    <row r="1831" spans="1:5" x14ac:dyDescent="0.25">
      <c r="A1831">
        <v>1839</v>
      </c>
      <c r="B1831" s="2">
        <v>1</v>
      </c>
    </row>
    <row r="1832" spans="1:5" x14ac:dyDescent="0.25">
      <c r="A1832">
        <v>1840</v>
      </c>
      <c r="B1832" s="2">
        <v>1</v>
      </c>
      <c r="C1832" s="5">
        <v>2</v>
      </c>
    </row>
    <row r="1833" spans="1:5" x14ac:dyDescent="0.25">
      <c r="A1833">
        <v>1841</v>
      </c>
      <c r="C1833" s="5">
        <v>2</v>
      </c>
    </row>
    <row r="1834" spans="1:5" x14ac:dyDescent="0.25">
      <c r="A1834">
        <v>1842</v>
      </c>
      <c r="C1834" s="5">
        <v>2</v>
      </c>
    </row>
    <row r="1835" spans="1:5" x14ac:dyDescent="0.25">
      <c r="A1835">
        <v>1843</v>
      </c>
      <c r="C1835" s="5">
        <v>2</v>
      </c>
    </row>
    <row r="1836" spans="1:5" x14ac:dyDescent="0.25">
      <c r="A1836">
        <v>1844</v>
      </c>
      <c r="C1836" s="5">
        <v>2</v>
      </c>
      <c r="D1836" s="4">
        <v>3</v>
      </c>
    </row>
    <row r="1837" spans="1:5" x14ac:dyDescent="0.25">
      <c r="A1837">
        <v>1845</v>
      </c>
      <c r="C1837" s="5">
        <v>2</v>
      </c>
      <c r="D1837" s="4">
        <v>3</v>
      </c>
    </row>
    <row r="1838" spans="1:5" x14ac:dyDescent="0.25">
      <c r="A1838">
        <v>1846</v>
      </c>
      <c r="C1838" s="5">
        <v>2</v>
      </c>
      <c r="D1838" s="4">
        <v>3</v>
      </c>
    </row>
    <row r="1839" spans="1:5" x14ac:dyDescent="0.25">
      <c r="A1839">
        <v>1847</v>
      </c>
      <c r="D1839" s="4">
        <v>3</v>
      </c>
      <c r="E1839" s="3">
        <v>4</v>
      </c>
    </row>
    <row r="1840" spans="1:5" x14ac:dyDescent="0.25">
      <c r="A1840">
        <v>1848</v>
      </c>
      <c r="D1840" s="4">
        <v>3</v>
      </c>
      <c r="E1840" s="3">
        <v>4</v>
      </c>
    </row>
    <row r="1841" spans="1:5" x14ac:dyDescent="0.25">
      <c r="A1841">
        <v>1849</v>
      </c>
      <c r="D1841" s="4">
        <v>3</v>
      </c>
      <c r="E1841" s="3">
        <v>4</v>
      </c>
    </row>
    <row r="1842" spans="1:5" x14ac:dyDescent="0.25">
      <c r="A1842">
        <v>1850</v>
      </c>
      <c r="D1842" s="4">
        <v>3</v>
      </c>
      <c r="E1842" s="3">
        <v>4</v>
      </c>
    </row>
    <row r="1843" spans="1:5" x14ac:dyDescent="0.25">
      <c r="A1843">
        <v>1851</v>
      </c>
      <c r="D1843" s="4">
        <v>3</v>
      </c>
      <c r="E1843" s="3">
        <v>4</v>
      </c>
    </row>
    <row r="1844" spans="1:5" x14ac:dyDescent="0.25">
      <c r="A1844">
        <v>1852</v>
      </c>
      <c r="D1844" s="4">
        <v>3</v>
      </c>
      <c r="E1844" s="3">
        <v>4</v>
      </c>
    </row>
    <row r="1845" spans="1:5" x14ac:dyDescent="0.25">
      <c r="A1845">
        <v>1853</v>
      </c>
      <c r="E1845" s="3">
        <v>4</v>
      </c>
    </row>
    <row r="1846" spans="1:5" x14ac:dyDescent="0.25">
      <c r="A1846">
        <v>1854</v>
      </c>
      <c r="E1846" s="3">
        <v>4</v>
      </c>
    </row>
    <row r="1847" spans="1:5" x14ac:dyDescent="0.25">
      <c r="A1847">
        <v>1855</v>
      </c>
    </row>
    <row r="1848" spans="1:5" x14ac:dyDescent="0.25">
      <c r="A1848">
        <v>1856</v>
      </c>
    </row>
    <row r="1849" spans="1:5" x14ac:dyDescent="0.25">
      <c r="A1849">
        <v>1857</v>
      </c>
    </row>
    <row r="1850" spans="1:5" x14ac:dyDescent="0.25">
      <c r="A1850">
        <v>1858</v>
      </c>
    </row>
    <row r="1851" spans="1:5" x14ac:dyDescent="0.25">
      <c r="A1851">
        <v>1859</v>
      </c>
    </row>
    <row r="1852" spans="1:5" x14ac:dyDescent="0.25">
      <c r="A1852">
        <v>1860</v>
      </c>
      <c r="B1852" s="2">
        <v>1</v>
      </c>
    </row>
    <row r="1853" spans="1:5" x14ac:dyDescent="0.25">
      <c r="A1853">
        <v>1861</v>
      </c>
      <c r="B1853" s="2">
        <v>1</v>
      </c>
    </row>
    <row r="1854" spans="1:5" x14ac:dyDescent="0.25">
      <c r="A1854">
        <v>1862</v>
      </c>
      <c r="B1854" s="2">
        <v>1</v>
      </c>
      <c r="C1854" s="5">
        <v>2</v>
      </c>
    </row>
    <row r="1855" spans="1:5" x14ac:dyDescent="0.25">
      <c r="A1855">
        <v>1863</v>
      </c>
      <c r="B1855" s="2">
        <v>1</v>
      </c>
      <c r="C1855" s="5">
        <v>2</v>
      </c>
    </row>
    <row r="1856" spans="1:5" x14ac:dyDescent="0.25">
      <c r="A1856">
        <v>1864</v>
      </c>
      <c r="B1856" s="2">
        <v>1</v>
      </c>
      <c r="C1856" s="5">
        <v>2</v>
      </c>
    </row>
    <row r="1857" spans="1:5" x14ac:dyDescent="0.25">
      <c r="A1857">
        <v>1865</v>
      </c>
      <c r="B1857" s="2">
        <v>1</v>
      </c>
      <c r="C1857" s="5">
        <v>2</v>
      </c>
    </row>
    <row r="1858" spans="1:5" x14ac:dyDescent="0.25">
      <c r="A1858">
        <v>1866</v>
      </c>
      <c r="B1858" s="2">
        <v>1</v>
      </c>
      <c r="C1858" s="5">
        <v>2</v>
      </c>
    </row>
    <row r="1859" spans="1:5" x14ac:dyDescent="0.25">
      <c r="A1859">
        <v>1867</v>
      </c>
      <c r="C1859" s="5">
        <v>2</v>
      </c>
    </row>
    <row r="1860" spans="1:5" x14ac:dyDescent="0.25">
      <c r="A1860">
        <v>1868</v>
      </c>
      <c r="C1860" s="5">
        <v>2</v>
      </c>
      <c r="E1860" s="3">
        <v>4</v>
      </c>
    </row>
    <row r="1861" spans="1:5" x14ac:dyDescent="0.25">
      <c r="A1861">
        <v>1869</v>
      </c>
      <c r="D1861" s="4">
        <v>3</v>
      </c>
      <c r="E1861" s="3">
        <v>4</v>
      </c>
    </row>
    <row r="1862" spans="1:5" x14ac:dyDescent="0.25">
      <c r="A1862">
        <v>1870</v>
      </c>
      <c r="D1862" s="4">
        <v>3</v>
      </c>
      <c r="E1862" s="3">
        <v>4</v>
      </c>
    </row>
    <row r="1863" spans="1:5" x14ac:dyDescent="0.25">
      <c r="A1863">
        <v>1871</v>
      </c>
      <c r="D1863" s="4">
        <v>3</v>
      </c>
      <c r="E1863" s="3">
        <v>4</v>
      </c>
    </row>
    <row r="1864" spans="1:5" x14ac:dyDescent="0.25">
      <c r="A1864">
        <v>1872</v>
      </c>
      <c r="D1864" s="4">
        <v>3</v>
      </c>
      <c r="E1864" s="3">
        <v>4</v>
      </c>
    </row>
    <row r="1865" spans="1:5" x14ac:dyDescent="0.25">
      <c r="A1865">
        <v>1873</v>
      </c>
      <c r="D1865" s="4">
        <v>3</v>
      </c>
      <c r="E1865" s="3">
        <v>4</v>
      </c>
    </row>
    <row r="1866" spans="1:5" x14ac:dyDescent="0.25">
      <c r="A1866">
        <v>1874</v>
      </c>
      <c r="D1866" s="4">
        <v>3</v>
      </c>
      <c r="E1866" s="3">
        <v>4</v>
      </c>
    </row>
    <row r="1867" spans="1:5" x14ac:dyDescent="0.25">
      <c r="A1867">
        <v>1875</v>
      </c>
      <c r="D1867" s="4">
        <v>3</v>
      </c>
      <c r="E1867" s="3">
        <v>4</v>
      </c>
    </row>
    <row r="1868" spans="1:5" x14ac:dyDescent="0.25">
      <c r="A1868">
        <v>1876</v>
      </c>
      <c r="D1868" s="4">
        <v>3</v>
      </c>
    </row>
    <row r="1869" spans="1:5" x14ac:dyDescent="0.25">
      <c r="A1869">
        <v>1877</v>
      </c>
    </row>
    <row r="1870" spans="1:5" x14ac:dyDescent="0.25">
      <c r="A1870">
        <v>1878</v>
      </c>
    </row>
    <row r="1871" spans="1:5" x14ac:dyDescent="0.25">
      <c r="A1871">
        <v>1879</v>
      </c>
    </row>
    <row r="1872" spans="1:5" x14ac:dyDescent="0.25">
      <c r="A1872">
        <v>1880</v>
      </c>
      <c r="B1872" s="2">
        <v>1</v>
      </c>
    </row>
    <row r="1873" spans="1:5" x14ac:dyDescent="0.25">
      <c r="A1873">
        <v>1881</v>
      </c>
      <c r="B1873" s="2">
        <v>1</v>
      </c>
      <c r="C1873" s="5">
        <v>2</v>
      </c>
    </row>
    <row r="1874" spans="1:5" x14ac:dyDescent="0.25">
      <c r="A1874">
        <v>1882</v>
      </c>
      <c r="B1874" s="2">
        <v>1</v>
      </c>
      <c r="C1874" s="5">
        <v>2</v>
      </c>
    </row>
    <row r="1875" spans="1:5" x14ac:dyDescent="0.25">
      <c r="A1875">
        <v>1883</v>
      </c>
      <c r="B1875" s="2">
        <v>1</v>
      </c>
      <c r="C1875" s="5">
        <v>2</v>
      </c>
    </row>
    <row r="1876" spans="1:5" x14ac:dyDescent="0.25">
      <c r="A1876">
        <v>1884</v>
      </c>
      <c r="B1876" s="2">
        <v>1</v>
      </c>
      <c r="C1876" s="5">
        <v>2</v>
      </c>
    </row>
    <row r="1877" spans="1:5" x14ac:dyDescent="0.25">
      <c r="A1877">
        <v>1885</v>
      </c>
      <c r="B1877" s="2">
        <v>1</v>
      </c>
      <c r="C1877" s="5">
        <v>2</v>
      </c>
    </row>
    <row r="1878" spans="1:5" x14ac:dyDescent="0.25">
      <c r="A1878">
        <v>1886</v>
      </c>
      <c r="C1878" s="5">
        <v>2</v>
      </c>
    </row>
    <row r="1879" spans="1:5" x14ac:dyDescent="0.25">
      <c r="A1879">
        <v>1887</v>
      </c>
      <c r="C1879" s="5">
        <v>2</v>
      </c>
    </row>
    <row r="1880" spans="1:5" x14ac:dyDescent="0.25">
      <c r="A1880">
        <v>1888</v>
      </c>
      <c r="C1880" s="5">
        <v>2</v>
      </c>
    </row>
    <row r="1881" spans="1:5" x14ac:dyDescent="0.25">
      <c r="A1881">
        <v>1889</v>
      </c>
    </row>
    <row r="1882" spans="1:5" x14ac:dyDescent="0.25">
      <c r="A1882">
        <v>1890</v>
      </c>
      <c r="D1882" s="4">
        <v>3</v>
      </c>
      <c r="E1882" s="3">
        <v>4</v>
      </c>
    </row>
    <row r="1883" spans="1:5" x14ac:dyDescent="0.25">
      <c r="A1883">
        <v>1891</v>
      </c>
      <c r="D1883" s="4">
        <v>3</v>
      </c>
      <c r="E1883" s="3">
        <v>4</v>
      </c>
    </row>
    <row r="1884" spans="1:5" x14ac:dyDescent="0.25">
      <c r="A1884">
        <v>1892</v>
      </c>
      <c r="D1884" s="4">
        <v>3</v>
      </c>
      <c r="E1884" s="3">
        <v>4</v>
      </c>
    </row>
    <row r="1885" spans="1:5" x14ac:dyDescent="0.25">
      <c r="A1885">
        <v>1893</v>
      </c>
      <c r="D1885" s="4">
        <v>3</v>
      </c>
      <c r="E1885" s="3">
        <v>4</v>
      </c>
    </row>
    <row r="1886" spans="1:5" x14ac:dyDescent="0.25">
      <c r="A1886">
        <v>1894</v>
      </c>
      <c r="D1886" s="4">
        <v>3</v>
      </c>
      <c r="E1886" s="3">
        <v>4</v>
      </c>
    </row>
    <row r="1887" spans="1:5" x14ac:dyDescent="0.25">
      <c r="A1887">
        <v>1895</v>
      </c>
      <c r="D1887" s="4">
        <v>3</v>
      </c>
      <c r="E1887" s="3">
        <v>4</v>
      </c>
    </row>
    <row r="1888" spans="1:5" x14ac:dyDescent="0.25">
      <c r="A1888">
        <v>1896</v>
      </c>
      <c r="D1888" s="4">
        <v>3</v>
      </c>
      <c r="E1888" s="3">
        <v>4</v>
      </c>
    </row>
    <row r="1889" spans="1:5" x14ac:dyDescent="0.25">
      <c r="A1889">
        <v>1897</v>
      </c>
      <c r="D1889" s="4">
        <v>3</v>
      </c>
      <c r="E1889" s="3">
        <v>4</v>
      </c>
    </row>
    <row r="1890" spans="1:5" x14ac:dyDescent="0.25">
      <c r="A1890">
        <v>1898</v>
      </c>
      <c r="D1890" s="4">
        <v>3</v>
      </c>
      <c r="E1890" s="3">
        <v>4</v>
      </c>
    </row>
    <row r="1891" spans="1:5" x14ac:dyDescent="0.25">
      <c r="A1891">
        <v>1899</v>
      </c>
    </row>
    <row r="1892" spans="1:5" x14ac:dyDescent="0.25">
      <c r="A1892">
        <v>1900</v>
      </c>
    </row>
    <row r="1893" spans="1:5" x14ac:dyDescent="0.25">
      <c r="A1893">
        <v>1901</v>
      </c>
      <c r="C1893" s="5">
        <v>2</v>
      </c>
    </row>
    <row r="1894" spans="1:5" x14ac:dyDescent="0.25">
      <c r="A1894">
        <v>1902</v>
      </c>
      <c r="C1894" s="5">
        <v>2</v>
      </c>
    </row>
    <row r="1895" spans="1:5" x14ac:dyDescent="0.25">
      <c r="A1895">
        <v>1903</v>
      </c>
      <c r="C1895" s="5">
        <v>2</v>
      </c>
    </row>
    <row r="1896" spans="1:5" x14ac:dyDescent="0.25">
      <c r="A1896">
        <v>1904</v>
      </c>
      <c r="B1896" s="2">
        <v>1</v>
      </c>
      <c r="C1896" s="5">
        <v>2</v>
      </c>
    </row>
    <row r="1897" spans="1:5" x14ac:dyDescent="0.25">
      <c r="A1897">
        <v>1905</v>
      </c>
      <c r="B1897" s="2">
        <v>1</v>
      </c>
      <c r="C1897" s="5">
        <v>2</v>
      </c>
    </row>
    <row r="1898" spans="1:5" x14ac:dyDescent="0.25">
      <c r="A1898">
        <v>1906</v>
      </c>
      <c r="B1898" s="2">
        <v>1</v>
      </c>
      <c r="C1898" s="5">
        <v>2</v>
      </c>
    </row>
    <row r="1899" spans="1:5" x14ac:dyDescent="0.25">
      <c r="A1899">
        <v>1907</v>
      </c>
      <c r="B1899" s="2">
        <v>1</v>
      </c>
      <c r="C1899" s="5">
        <v>2</v>
      </c>
    </row>
    <row r="1900" spans="1:5" x14ac:dyDescent="0.25">
      <c r="A1900">
        <v>1908</v>
      </c>
      <c r="B1900" s="2">
        <v>1</v>
      </c>
    </row>
    <row r="1901" spans="1:5" x14ac:dyDescent="0.25">
      <c r="A1901">
        <v>1909</v>
      </c>
      <c r="B1901" s="2">
        <v>1</v>
      </c>
    </row>
    <row r="1902" spans="1:5" x14ac:dyDescent="0.25">
      <c r="A1902">
        <v>1910</v>
      </c>
      <c r="B1902" s="2">
        <v>1</v>
      </c>
    </row>
    <row r="1903" spans="1:5" x14ac:dyDescent="0.25">
      <c r="A1903">
        <v>1911</v>
      </c>
      <c r="D1903" s="4">
        <v>3</v>
      </c>
      <c r="E1903" s="3">
        <v>4</v>
      </c>
    </row>
    <row r="1904" spans="1:5" x14ac:dyDescent="0.25">
      <c r="A1904">
        <v>1912</v>
      </c>
      <c r="D1904" s="4">
        <v>3</v>
      </c>
      <c r="E1904" s="3">
        <v>4</v>
      </c>
    </row>
    <row r="1905" spans="1:5" x14ac:dyDescent="0.25">
      <c r="A1905">
        <v>1913</v>
      </c>
      <c r="D1905" s="4">
        <v>3</v>
      </c>
      <c r="E1905" s="3">
        <v>4</v>
      </c>
    </row>
    <row r="1906" spans="1:5" x14ac:dyDescent="0.25">
      <c r="A1906">
        <v>1914</v>
      </c>
      <c r="D1906" s="4">
        <v>3</v>
      </c>
      <c r="E1906" s="3">
        <v>4</v>
      </c>
    </row>
    <row r="1907" spans="1:5" x14ac:dyDescent="0.25">
      <c r="A1907">
        <v>1915</v>
      </c>
      <c r="D1907" s="4">
        <v>3</v>
      </c>
      <c r="E1907" s="3">
        <v>4</v>
      </c>
    </row>
    <row r="1908" spans="1:5" x14ac:dyDescent="0.25">
      <c r="A1908">
        <v>1916</v>
      </c>
      <c r="D1908" s="4">
        <v>3</v>
      </c>
      <c r="E1908" s="3">
        <v>4</v>
      </c>
    </row>
    <row r="1909" spans="1:5" x14ac:dyDescent="0.25">
      <c r="A1909">
        <v>1917</v>
      </c>
      <c r="D1909" s="4">
        <v>3</v>
      </c>
      <c r="E1909" s="3">
        <v>4</v>
      </c>
    </row>
    <row r="1910" spans="1:5" x14ac:dyDescent="0.25">
      <c r="A1910">
        <v>1918</v>
      </c>
      <c r="D1910" s="4">
        <v>3</v>
      </c>
      <c r="E1910" s="3">
        <v>4</v>
      </c>
    </row>
    <row r="1911" spans="1:5" x14ac:dyDescent="0.25">
      <c r="A1911">
        <v>1919</v>
      </c>
    </row>
    <row r="1912" spans="1:5" x14ac:dyDescent="0.25">
      <c r="A1912">
        <v>1920</v>
      </c>
    </row>
    <row r="1913" spans="1:5" x14ac:dyDescent="0.25">
      <c r="A1913">
        <v>1921</v>
      </c>
    </row>
    <row r="1914" spans="1:5" x14ac:dyDescent="0.25">
      <c r="A1914">
        <v>1922</v>
      </c>
    </row>
    <row r="1915" spans="1:5" x14ac:dyDescent="0.25">
      <c r="A1915">
        <v>1923</v>
      </c>
    </row>
    <row r="1916" spans="1:5" x14ac:dyDescent="0.25">
      <c r="A1916">
        <v>1924</v>
      </c>
    </row>
    <row r="1917" spans="1:5" x14ac:dyDescent="0.25">
      <c r="A1917">
        <v>1925</v>
      </c>
      <c r="C1917" s="5">
        <v>2</v>
      </c>
    </row>
    <row r="1918" spans="1:5" x14ac:dyDescent="0.25">
      <c r="A1918">
        <v>1926</v>
      </c>
      <c r="C1918" s="5">
        <v>2</v>
      </c>
    </row>
    <row r="1919" spans="1:5" x14ac:dyDescent="0.25">
      <c r="A1919">
        <v>1927</v>
      </c>
      <c r="C1919" s="5">
        <v>2</v>
      </c>
    </row>
    <row r="1920" spans="1:5" x14ac:dyDescent="0.25">
      <c r="A1920">
        <v>1928</v>
      </c>
      <c r="B1920" s="2">
        <v>1</v>
      </c>
      <c r="C1920" s="5">
        <v>2</v>
      </c>
    </row>
    <row r="1921" spans="1:5" x14ac:dyDescent="0.25">
      <c r="A1921">
        <v>1929</v>
      </c>
      <c r="B1921" s="2">
        <v>1</v>
      </c>
      <c r="C1921" s="5">
        <v>2</v>
      </c>
    </row>
    <row r="1922" spans="1:5" x14ac:dyDescent="0.25">
      <c r="A1922">
        <v>1930</v>
      </c>
      <c r="B1922" s="2">
        <v>1</v>
      </c>
      <c r="C1922" s="5">
        <v>2</v>
      </c>
    </row>
    <row r="1923" spans="1:5" x14ac:dyDescent="0.25">
      <c r="A1923">
        <v>1931</v>
      </c>
      <c r="B1923" s="2">
        <v>1</v>
      </c>
      <c r="C1923" s="5">
        <v>2</v>
      </c>
    </row>
    <row r="1924" spans="1:5" x14ac:dyDescent="0.25">
      <c r="A1924">
        <v>1932</v>
      </c>
      <c r="B1924" s="2">
        <v>1</v>
      </c>
    </row>
    <row r="1925" spans="1:5" x14ac:dyDescent="0.25">
      <c r="A1925">
        <v>1933</v>
      </c>
      <c r="B1925" s="2">
        <v>1</v>
      </c>
    </row>
    <row r="1926" spans="1:5" x14ac:dyDescent="0.25">
      <c r="A1926">
        <v>1934</v>
      </c>
      <c r="B1926" s="2">
        <v>1</v>
      </c>
    </row>
    <row r="1927" spans="1:5" x14ac:dyDescent="0.25">
      <c r="A1927">
        <v>1935</v>
      </c>
      <c r="B1927" s="2">
        <v>1</v>
      </c>
      <c r="D1927" s="4">
        <v>3</v>
      </c>
    </row>
    <row r="1928" spans="1:5" x14ac:dyDescent="0.25">
      <c r="A1928">
        <v>1936</v>
      </c>
      <c r="D1928" s="4">
        <v>3</v>
      </c>
      <c r="E1928" s="3">
        <v>4</v>
      </c>
    </row>
    <row r="1929" spans="1:5" x14ac:dyDescent="0.25">
      <c r="A1929">
        <v>1937</v>
      </c>
      <c r="D1929" s="4">
        <v>3</v>
      </c>
      <c r="E1929" s="3">
        <v>4</v>
      </c>
    </row>
    <row r="1930" spans="1:5" x14ac:dyDescent="0.25">
      <c r="A1930">
        <v>1938</v>
      </c>
      <c r="D1930" s="4">
        <v>3</v>
      </c>
      <c r="E1930" s="3">
        <v>4</v>
      </c>
    </row>
    <row r="1931" spans="1:5" x14ac:dyDescent="0.25">
      <c r="A1931">
        <v>1939</v>
      </c>
      <c r="D1931" s="4">
        <v>3</v>
      </c>
      <c r="E1931" s="3">
        <v>4</v>
      </c>
    </row>
    <row r="1932" spans="1:5" x14ac:dyDescent="0.25">
      <c r="A1932">
        <v>1940</v>
      </c>
      <c r="D1932" s="4">
        <v>3</v>
      </c>
      <c r="E1932" s="3">
        <v>4</v>
      </c>
    </row>
    <row r="1933" spans="1:5" x14ac:dyDescent="0.25">
      <c r="A1933">
        <v>1941</v>
      </c>
      <c r="D1933" s="4">
        <v>3</v>
      </c>
      <c r="E1933" s="3">
        <v>4</v>
      </c>
    </row>
    <row r="1934" spans="1:5" x14ac:dyDescent="0.25">
      <c r="A1934">
        <v>1942</v>
      </c>
      <c r="D1934" s="4">
        <v>3</v>
      </c>
      <c r="E1934" s="3">
        <v>4</v>
      </c>
    </row>
    <row r="1935" spans="1:5" x14ac:dyDescent="0.25">
      <c r="A1935">
        <v>1943</v>
      </c>
      <c r="D1935" s="4">
        <v>3</v>
      </c>
      <c r="E1935" s="3">
        <v>4</v>
      </c>
    </row>
    <row r="1936" spans="1:5" x14ac:dyDescent="0.25">
      <c r="A1936">
        <v>1944</v>
      </c>
    </row>
    <row r="1937" spans="1:5" x14ac:dyDescent="0.25">
      <c r="A1937">
        <v>1945</v>
      </c>
      <c r="C1937" s="5">
        <v>2</v>
      </c>
    </row>
    <row r="1938" spans="1:5" x14ac:dyDescent="0.25">
      <c r="A1938">
        <v>1946</v>
      </c>
      <c r="C1938" s="5">
        <v>2</v>
      </c>
    </row>
    <row r="1939" spans="1:5" x14ac:dyDescent="0.25">
      <c r="A1939">
        <v>1947</v>
      </c>
      <c r="C1939" s="5">
        <v>2</v>
      </c>
    </row>
    <row r="1940" spans="1:5" x14ac:dyDescent="0.25">
      <c r="A1940">
        <v>1948</v>
      </c>
      <c r="C1940" s="5">
        <v>2</v>
      </c>
    </row>
    <row r="1941" spans="1:5" x14ac:dyDescent="0.25">
      <c r="A1941">
        <v>1949</v>
      </c>
      <c r="C1941" s="5">
        <v>2</v>
      </c>
    </row>
    <row r="1942" spans="1:5" x14ac:dyDescent="0.25">
      <c r="A1942">
        <v>1950</v>
      </c>
      <c r="B1942" s="2">
        <v>1</v>
      </c>
      <c r="C1942" s="5">
        <v>2</v>
      </c>
    </row>
    <row r="1943" spans="1:5" x14ac:dyDescent="0.25">
      <c r="A1943">
        <v>1951</v>
      </c>
      <c r="B1943" s="2">
        <v>1</v>
      </c>
      <c r="C1943" s="5">
        <v>2</v>
      </c>
    </row>
    <row r="1944" spans="1:5" x14ac:dyDescent="0.25">
      <c r="A1944">
        <v>1952</v>
      </c>
      <c r="B1944" s="2">
        <v>1</v>
      </c>
      <c r="C1944" s="5">
        <v>2</v>
      </c>
    </row>
    <row r="1945" spans="1:5" x14ac:dyDescent="0.25">
      <c r="A1945">
        <v>1953</v>
      </c>
      <c r="B1945" s="2">
        <v>1</v>
      </c>
      <c r="C1945" s="5">
        <v>2</v>
      </c>
    </row>
    <row r="1946" spans="1:5" x14ac:dyDescent="0.25">
      <c r="A1946">
        <v>1954</v>
      </c>
      <c r="B1946" s="2">
        <v>1</v>
      </c>
    </row>
    <row r="1947" spans="1:5" x14ac:dyDescent="0.25">
      <c r="A1947">
        <v>1955</v>
      </c>
      <c r="B1947" s="2">
        <v>1</v>
      </c>
    </row>
    <row r="1948" spans="1:5" x14ac:dyDescent="0.25">
      <c r="A1948">
        <v>1956</v>
      </c>
      <c r="B1948" s="2">
        <v>1</v>
      </c>
    </row>
    <row r="1949" spans="1:5" x14ac:dyDescent="0.25">
      <c r="A1949">
        <v>1957</v>
      </c>
      <c r="B1949" s="2">
        <v>1</v>
      </c>
    </row>
    <row r="1950" spans="1:5" x14ac:dyDescent="0.25">
      <c r="A1950">
        <v>1958</v>
      </c>
      <c r="D1950" s="4">
        <v>3</v>
      </c>
      <c r="E1950" s="3">
        <v>4</v>
      </c>
    </row>
    <row r="1951" spans="1:5" x14ac:dyDescent="0.25">
      <c r="A1951">
        <v>1959</v>
      </c>
      <c r="D1951" s="4">
        <v>3</v>
      </c>
      <c r="E1951" s="3">
        <v>4</v>
      </c>
    </row>
    <row r="1952" spans="1:5" x14ac:dyDescent="0.25">
      <c r="A1952">
        <v>1960</v>
      </c>
      <c r="D1952" s="4">
        <v>3</v>
      </c>
      <c r="E1952" s="3">
        <v>4</v>
      </c>
    </row>
    <row r="1953" spans="1:5" x14ac:dyDescent="0.25">
      <c r="A1953">
        <v>1961</v>
      </c>
      <c r="D1953" s="4">
        <v>3</v>
      </c>
      <c r="E1953" s="3">
        <v>4</v>
      </c>
    </row>
    <row r="1954" spans="1:5" x14ac:dyDescent="0.25">
      <c r="A1954">
        <v>1962</v>
      </c>
      <c r="D1954" s="4">
        <v>3</v>
      </c>
      <c r="E1954" s="3">
        <v>4</v>
      </c>
    </row>
    <row r="1955" spans="1:5" x14ac:dyDescent="0.25">
      <c r="A1955">
        <v>1963</v>
      </c>
      <c r="D1955" s="4">
        <v>3</v>
      </c>
      <c r="E1955" s="3">
        <v>4</v>
      </c>
    </row>
    <row r="1956" spans="1:5" x14ac:dyDescent="0.25">
      <c r="A1956">
        <v>1964</v>
      </c>
      <c r="D1956" s="4">
        <v>3</v>
      </c>
      <c r="E1956" s="3">
        <v>4</v>
      </c>
    </row>
    <row r="1957" spans="1:5" x14ac:dyDescent="0.25">
      <c r="A1957">
        <v>1965</v>
      </c>
      <c r="D1957" s="4">
        <v>3</v>
      </c>
      <c r="E1957" s="3">
        <v>4</v>
      </c>
    </row>
    <row r="1958" spans="1:5" x14ac:dyDescent="0.25">
      <c r="A1958">
        <v>1966</v>
      </c>
      <c r="D1958" s="4">
        <v>3</v>
      </c>
      <c r="E1958" s="3">
        <v>4</v>
      </c>
    </row>
    <row r="1959" spans="1:5" x14ac:dyDescent="0.25">
      <c r="A1959">
        <v>1967</v>
      </c>
    </row>
    <row r="1960" spans="1:5" x14ac:dyDescent="0.25">
      <c r="A1960">
        <v>1968</v>
      </c>
    </row>
    <row r="1961" spans="1:5" x14ac:dyDescent="0.25">
      <c r="A1961">
        <v>1969</v>
      </c>
      <c r="C1961" s="5">
        <v>2</v>
      </c>
    </row>
    <row r="1962" spans="1:5" x14ac:dyDescent="0.25">
      <c r="A1962">
        <v>1970</v>
      </c>
      <c r="C1962" s="5">
        <v>2</v>
      </c>
    </row>
    <row r="1963" spans="1:5" x14ac:dyDescent="0.25">
      <c r="A1963">
        <v>1971</v>
      </c>
      <c r="C1963" s="5">
        <v>2</v>
      </c>
    </row>
    <row r="1964" spans="1:5" x14ac:dyDescent="0.25">
      <c r="A1964">
        <v>1972</v>
      </c>
      <c r="C1964" s="5">
        <v>2</v>
      </c>
    </row>
    <row r="1965" spans="1:5" x14ac:dyDescent="0.25">
      <c r="A1965">
        <v>1973</v>
      </c>
      <c r="C1965" s="5">
        <v>2</v>
      </c>
    </row>
    <row r="1966" spans="1:5" x14ac:dyDescent="0.25">
      <c r="A1966">
        <v>1974</v>
      </c>
      <c r="C1966" s="5">
        <v>2</v>
      </c>
    </row>
    <row r="1967" spans="1:5" x14ac:dyDescent="0.25">
      <c r="A1967">
        <v>1975</v>
      </c>
      <c r="B1967" s="2">
        <v>1</v>
      </c>
      <c r="C1967" s="5">
        <v>2</v>
      </c>
    </row>
    <row r="1968" spans="1:5" x14ac:dyDescent="0.25">
      <c r="A1968">
        <v>1976</v>
      </c>
      <c r="B1968" s="2">
        <v>1</v>
      </c>
      <c r="C1968" s="5">
        <v>2</v>
      </c>
    </row>
    <row r="1969" spans="1:5" x14ac:dyDescent="0.25">
      <c r="A1969">
        <v>1977</v>
      </c>
      <c r="B1969" s="2">
        <v>1</v>
      </c>
      <c r="C1969" s="5">
        <v>2</v>
      </c>
    </row>
    <row r="1970" spans="1:5" x14ac:dyDescent="0.25">
      <c r="A1970">
        <v>1978</v>
      </c>
      <c r="B1970" s="2">
        <v>1</v>
      </c>
    </row>
    <row r="1971" spans="1:5" x14ac:dyDescent="0.25">
      <c r="A1971">
        <v>1979</v>
      </c>
      <c r="B1971" s="2">
        <v>1</v>
      </c>
    </row>
    <row r="1972" spans="1:5" x14ac:dyDescent="0.25">
      <c r="A1972">
        <v>1980</v>
      </c>
      <c r="B1972" s="2">
        <v>1</v>
      </c>
    </row>
    <row r="1973" spans="1:5" x14ac:dyDescent="0.25">
      <c r="A1973">
        <v>1981</v>
      </c>
      <c r="B1973" s="2">
        <v>1</v>
      </c>
    </row>
    <row r="1974" spans="1:5" x14ac:dyDescent="0.25">
      <c r="A1974">
        <v>1982</v>
      </c>
    </row>
    <row r="1975" spans="1:5" x14ac:dyDescent="0.25">
      <c r="A1975">
        <v>1983</v>
      </c>
      <c r="D1975" s="4">
        <v>3</v>
      </c>
      <c r="E1975" s="3">
        <v>4</v>
      </c>
    </row>
    <row r="1976" spans="1:5" x14ac:dyDescent="0.25">
      <c r="A1976">
        <v>1984</v>
      </c>
      <c r="D1976" s="4">
        <v>3</v>
      </c>
      <c r="E1976" s="3">
        <v>4</v>
      </c>
    </row>
    <row r="1977" spans="1:5" x14ac:dyDescent="0.25">
      <c r="A1977">
        <v>1985</v>
      </c>
      <c r="D1977" s="4">
        <v>3</v>
      </c>
      <c r="E1977" s="3">
        <v>4</v>
      </c>
    </row>
    <row r="1978" spans="1:5" x14ac:dyDescent="0.25">
      <c r="A1978">
        <v>1986</v>
      </c>
      <c r="D1978" s="4">
        <v>3</v>
      </c>
      <c r="E1978" s="3">
        <v>4</v>
      </c>
    </row>
    <row r="1979" spans="1:5" x14ac:dyDescent="0.25">
      <c r="A1979">
        <v>1987</v>
      </c>
      <c r="D1979" s="4">
        <v>3</v>
      </c>
      <c r="E1979" s="3">
        <v>4</v>
      </c>
    </row>
    <row r="1980" spans="1:5" x14ac:dyDescent="0.25">
      <c r="A1980">
        <v>1988</v>
      </c>
      <c r="D1980" s="4">
        <v>3</v>
      </c>
      <c r="E1980" s="3">
        <v>4</v>
      </c>
    </row>
    <row r="1981" spans="1:5" x14ac:dyDescent="0.25">
      <c r="A1981">
        <v>1989</v>
      </c>
      <c r="D1981" s="4">
        <v>3</v>
      </c>
      <c r="E1981" s="3">
        <v>4</v>
      </c>
    </row>
    <row r="1982" spans="1:5" x14ac:dyDescent="0.25">
      <c r="A1982">
        <v>1990</v>
      </c>
      <c r="C1982" s="5">
        <v>2</v>
      </c>
      <c r="D1982" s="4">
        <v>3</v>
      </c>
      <c r="E1982" s="3">
        <v>4</v>
      </c>
    </row>
    <row r="1983" spans="1:5" x14ac:dyDescent="0.25">
      <c r="A1983">
        <v>1991</v>
      </c>
      <c r="C1983" s="5">
        <v>2</v>
      </c>
      <c r="D1983" s="4">
        <v>3</v>
      </c>
      <c r="E1983" s="3">
        <v>4</v>
      </c>
    </row>
    <row r="1984" spans="1:5" x14ac:dyDescent="0.25">
      <c r="A1984">
        <v>1992</v>
      </c>
      <c r="C1984" s="5">
        <v>2</v>
      </c>
      <c r="D1984" s="4">
        <v>3</v>
      </c>
      <c r="E1984" s="3">
        <v>4</v>
      </c>
    </row>
    <row r="1985" spans="1:5" x14ac:dyDescent="0.25">
      <c r="A1985">
        <v>1993</v>
      </c>
      <c r="C1985" s="5">
        <v>2</v>
      </c>
    </row>
    <row r="1986" spans="1:5" x14ac:dyDescent="0.25">
      <c r="A1986">
        <v>1994</v>
      </c>
      <c r="C1986" s="5">
        <v>2</v>
      </c>
    </row>
    <row r="1987" spans="1:5" x14ac:dyDescent="0.25">
      <c r="A1987">
        <v>1995</v>
      </c>
      <c r="B1987" s="2">
        <v>1</v>
      </c>
      <c r="C1987" s="5">
        <v>2</v>
      </c>
    </row>
    <row r="1988" spans="1:5" x14ac:dyDescent="0.25">
      <c r="A1988">
        <v>1996</v>
      </c>
      <c r="B1988" s="2">
        <v>1</v>
      </c>
      <c r="C1988" s="5">
        <v>2</v>
      </c>
    </row>
    <row r="1989" spans="1:5" x14ac:dyDescent="0.25">
      <c r="A1989">
        <v>1997</v>
      </c>
      <c r="B1989" s="2">
        <v>1</v>
      </c>
      <c r="C1989" s="5">
        <v>2</v>
      </c>
    </row>
    <row r="1990" spans="1:5" x14ac:dyDescent="0.25">
      <c r="A1990">
        <v>1998</v>
      </c>
      <c r="B1990" s="2">
        <v>1</v>
      </c>
      <c r="C1990" s="5">
        <v>2</v>
      </c>
    </row>
    <row r="1991" spans="1:5" x14ac:dyDescent="0.25">
      <c r="A1991">
        <v>1999</v>
      </c>
      <c r="B1991" s="2">
        <v>1</v>
      </c>
      <c r="C1991" s="5">
        <v>2</v>
      </c>
    </row>
    <row r="1992" spans="1:5" x14ac:dyDescent="0.25">
      <c r="A1992">
        <v>2000</v>
      </c>
      <c r="B1992" s="2">
        <v>1</v>
      </c>
      <c r="C1992" s="5">
        <v>2</v>
      </c>
    </row>
    <row r="1993" spans="1:5" x14ac:dyDescent="0.25">
      <c r="A1993">
        <v>2001</v>
      </c>
      <c r="B1993" s="2">
        <v>1</v>
      </c>
    </row>
    <row r="1994" spans="1:5" x14ac:dyDescent="0.25">
      <c r="A1994">
        <v>2002</v>
      </c>
      <c r="B1994" s="2">
        <v>1</v>
      </c>
    </row>
    <row r="1995" spans="1:5" x14ac:dyDescent="0.25">
      <c r="A1995">
        <v>2003</v>
      </c>
      <c r="B1995" s="2">
        <v>1</v>
      </c>
    </row>
    <row r="1996" spans="1:5" x14ac:dyDescent="0.25">
      <c r="A1996">
        <v>2004</v>
      </c>
      <c r="B1996" s="2">
        <v>1</v>
      </c>
    </row>
    <row r="1997" spans="1:5" x14ac:dyDescent="0.25">
      <c r="A1997">
        <v>2005</v>
      </c>
      <c r="B1997" s="2">
        <v>1</v>
      </c>
    </row>
    <row r="1998" spans="1:5" x14ac:dyDescent="0.25">
      <c r="A1998">
        <v>2006</v>
      </c>
      <c r="B1998" s="2">
        <v>1</v>
      </c>
      <c r="E1998" s="3">
        <v>4</v>
      </c>
    </row>
    <row r="1999" spans="1:5" x14ac:dyDescent="0.25">
      <c r="A1999">
        <v>2007</v>
      </c>
      <c r="D1999" s="4">
        <v>3</v>
      </c>
      <c r="E1999" s="3">
        <v>4</v>
      </c>
    </row>
    <row r="2000" spans="1:5" x14ac:dyDescent="0.25">
      <c r="A2000">
        <v>2008</v>
      </c>
      <c r="D2000" s="4">
        <v>3</v>
      </c>
      <c r="E2000" s="3">
        <v>4</v>
      </c>
    </row>
    <row r="2001" spans="1:5" x14ac:dyDescent="0.25">
      <c r="A2001">
        <v>2009</v>
      </c>
      <c r="D2001" s="4">
        <v>3</v>
      </c>
      <c r="E2001" s="3">
        <v>4</v>
      </c>
    </row>
    <row r="2002" spans="1:5" x14ac:dyDescent="0.25">
      <c r="A2002">
        <v>2010</v>
      </c>
      <c r="D2002" s="4">
        <v>3</v>
      </c>
      <c r="E2002" s="3">
        <v>4</v>
      </c>
    </row>
    <row r="2003" spans="1:5" x14ac:dyDescent="0.25">
      <c r="A2003">
        <v>2011</v>
      </c>
      <c r="D2003" s="4">
        <v>3</v>
      </c>
      <c r="E2003" s="3">
        <v>4</v>
      </c>
    </row>
    <row r="2004" spans="1:5" x14ac:dyDescent="0.25">
      <c r="A2004">
        <v>2012</v>
      </c>
      <c r="D2004" s="4">
        <v>3</v>
      </c>
      <c r="E2004" s="3">
        <v>4</v>
      </c>
    </row>
    <row r="2005" spans="1:5" x14ac:dyDescent="0.25">
      <c r="A2005">
        <v>2013</v>
      </c>
      <c r="D2005" s="4">
        <v>3</v>
      </c>
      <c r="E2005" s="3">
        <v>4</v>
      </c>
    </row>
    <row r="2006" spans="1:5" x14ac:dyDescent="0.25">
      <c r="A2006">
        <v>2014</v>
      </c>
      <c r="D2006" s="4">
        <v>3</v>
      </c>
      <c r="E2006" s="3">
        <v>4</v>
      </c>
    </row>
    <row r="2007" spans="1:5" x14ac:dyDescent="0.25">
      <c r="A2007">
        <v>2015</v>
      </c>
      <c r="C2007" s="5">
        <v>2</v>
      </c>
      <c r="D2007" s="4">
        <v>3</v>
      </c>
      <c r="E2007" s="3">
        <v>4</v>
      </c>
    </row>
    <row r="2008" spans="1:5" x14ac:dyDescent="0.25">
      <c r="A2008">
        <v>2016</v>
      </c>
      <c r="C2008" s="5">
        <v>2</v>
      </c>
      <c r="D2008" s="4">
        <v>3</v>
      </c>
      <c r="E2008" s="3">
        <v>4</v>
      </c>
    </row>
    <row r="2009" spans="1:5" x14ac:dyDescent="0.25">
      <c r="A2009">
        <v>2017</v>
      </c>
      <c r="C2009" s="5">
        <v>2</v>
      </c>
      <c r="D2009" s="4">
        <v>3</v>
      </c>
      <c r="E2009" s="3">
        <v>4</v>
      </c>
    </row>
    <row r="2010" spans="1:5" x14ac:dyDescent="0.25">
      <c r="A2010">
        <v>2018</v>
      </c>
      <c r="C2010" s="5">
        <v>2</v>
      </c>
      <c r="D2010" s="4">
        <v>3</v>
      </c>
      <c r="E2010" s="3">
        <v>4</v>
      </c>
    </row>
    <row r="2011" spans="1:5" x14ac:dyDescent="0.25">
      <c r="A2011">
        <v>2019</v>
      </c>
      <c r="C2011" s="5">
        <v>2</v>
      </c>
      <c r="D2011" s="4">
        <v>3</v>
      </c>
      <c r="E2011" s="3">
        <v>4</v>
      </c>
    </row>
    <row r="2012" spans="1:5" x14ac:dyDescent="0.25">
      <c r="A2012">
        <v>2020</v>
      </c>
      <c r="C2012" s="5">
        <v>2</v>
      </c>
      <c r="D2012" s="4">
        <v>3</v>
      </c>
      <c r="E2012" s="3">
        <v>4</v>
      </c>
    </row>
    <row r="2013" spans="1:5" x14ac:dyDescent="0.25">
      <c r="A2013">
        <v>2021</v>
      </c>
      <c r="C2013" s="5">
        <v>2</v>
      </c>
      <c r="D2013" s="4">
        <v>3</v>
      </c>
    </row>
    <row r="2014" spans="1:5" x14ac:dyDescent="0.25">
      <c r="A2014">
        <v>2022</v>
      </c>
      <c r="C2014" s="5">
        <v>2</v>
      </c>
      <c r="D2014" s="4">
        <v>3</v>
      </c>
    </row>
    <row r="2015" spans="1:5" x14ac:dyDescent="0.25">
      <c r="A2015">
        <v>2023</v>
      </c>
      <c r="B2015" s="2">
        <v>1</v>
      </c>
      <c r="C2015" s="5">
        <v>2</v>
      </c>
    </row>
    <row r="2016" spans="1:5" x14ac:dyDescent="0.25">
      <c r="A2016">
        <v>2024</v>
      </c>
      <c r="B2016" s="2">
        <v>1</v>
      </c>
      <c r="C2016" s="5">
        <v>2</v>
      </c>
    </row>
    <row r="2017" spans="1:6" x14ac:dyDescent="0.25">
      <c r="A2017">
        <v>2025</v>
      </c>
      <c r="B2017" s="2">
        <v>1</v>
      </c>
      <c r="C2017" s="5">
        <v>2</v>
      </c>
    </row>
    <row r="2018" spans="1:6" x14ac:dyDescent="0.25">
      <c r="A2018">
        <v>2026</v>
      </c>
      <c r="B2018" s="2">
        <v>1</v>
      </c>
      <c r="C2018" s="5">
        <v>2</v>
      </c>
    </row>
    <row r="2019" spans="1:6" x14ac:dyDescent="0.25">
      <c r="A2019">
        <v>2027</v>
      </c>
      <c r="B2019" s="2">
        <v>1</v>
      </c>
      <c r="C2019" s="5">
        <v>2</v>
      </c>
    </row>
    <row r="2020" spans="1:6" x14ac:dyDescent="0.25">
      <c r="A2020">
        <v>2028</v>
      </c>
      <c r="B2020" s="2">
        <v>1</v>
      </c>
      <c r="C2020" s="5">
        <v>2</v>
      </c>
    </row>
    <row r="2021" spans="1:6" x14ac:dyDescent="0.25">
      <c r="A2021">
        <v>2029</v>
      </c>
      <c r="B2021" s="2">
        <v>1</v>
      </c>
      <c r="C2021" s="5">
        <v>2</v>
      </c>
    </row>
    <row r="2022" spans="1:6" x14ac:dyDescent="0.25">
      <c r="A2022">
        <v>2030</v>
      </c>
      <c r="B2022" s="2">
        <v>1</v>
      </c>
      <c r="C2022" s="5">
        <v>2</v>
      </c>
    </row>
    <row r="2023" spans="1:6" x14ac:dyDescent="0.25">
      <c r="A2023">
        <v>2031</v>
      </c>
      <c r="B2023" s="2">
        <v>1</v>
      </c>
      <c r="C2023" s="5">
        <v>2</v>
      </c>
      <c r="E2023" s="3">
        <v>4</v>
      </c>
    </row>
    <row r="2024" spans="1:6" x14ac:dyDescent="0.25">
      <c r="A2024">
        <v>2032</v>
      </c>
      <c r="B2024" s="2">
        <v>1</v>
      </c>
      <c r="C2024" s="5">
        <v>2</v>
      </c>
      <c r="E2024" s="3">
        <v>4</v>
      </c>
    </row>
    <row r="2025" spans="1:6" x14ac:dyDescent="0.25">
      <c r="A2025">
        <v>2033</v>
      </c>
      <c r="B2025" s="2">
        <v>1</v>
      </c>
      <c r="D2025" s="4">
        <v>3</v>
      </c>
      <c r="E2025" s="3">
        <v>4</v>
      </c>
    </row>
    <row r="2026" spans="1:6" x14ac:dyDescent="0.25">
      <c r="A2026">
        <v>2034</v>
      </c>
      <c r="B2026" s="2">
        <v>1</v>
      </c>
      <c r="D2026" s="4">
        <v>3</v>
      </c>
      <c r="E2026" s="3">
        <v>4</v>
      </c>
      <c r="F2026" t="s">
        <v>22</v>
      </c>
    </row>
    <row r="2027" spans="1:6" x14ac:dyDescent="0.25">
      <c r="A2027">
        <v>2035</v>
      </c>
    </row>
    <row r="2028" spans="1:6" x14ac:dyDescent="0.25">
      <c r="A2028">
        <v>2036</v>
      </c>
      <c r="F2028" t="s">
        <v>22</v>
      </c>
    </row>
    <row r="2029" spans="1:6" x14ac:dyDescent="0.25">
      <c r="A2029">
        <v>2037</v>
      </c>
      <c r="D2029" s="4">
        <v>3</v>
      </c>
    </row>
    <row r="2030" spans="1:6" x14ac:dyDescent="0.25">
      <c r="A2030">
        <v>2038</v>
      </c>
      <c r="C2030" s="5">
        <v>2</v>
      </c>
      <c r="D2030" s="4">
        <v>3</v>
      </c>
    </row>
    <row r="2031" spans="1:6" x14ac:dyDescent="0.25">
      <c r="A2031">
        <v>2039</v>
      </c>
      <c r="C2031" s="5">
        <v>2</v>
      </c>
      <c r="D2031" s="4">
        <v>3</v>
      </c>
    </row>
    <row r="2032" spans="1:6" x14ac:dyDescent="0.25">
      <c r="A2032">
        <v>2040</v>
      </c>
      <c r="C2032" s="5">
        <v>2</v>
      </c>
      <c r="D2032" s="4">
        <v>3</v>
      </c>
    </row>
    <row r="2033" spans="1:5" x14ac:dyDescent="0.25">
      <c r="A2033">
        <v>2041</v>
      </c>
      <c r="C2033" s="5">
        <v>2</v>
      </c>
      <c r="D2033" s="4">
        <v>3</v>
      </c>
    </row>
    <row r="2034" spans="1:5" x14ac:dyDescent="0.25">
      <c r="A2034">
        <v>2042</v>
      </c>
      <c r="C2034" s="5">
        <v>2</v>
      </c>
      <c r="D2034" s="4">
        <v>3</v>
      </c>
    </row>
    <row r="2035" spans="1:5" x14ac:dyDescent="0.25">
      <c r="A2035">
        <v>2043</v>
      </c>
      <c r="C2035" s="5">
        <v>2</v>
      </c>
      <c r="D2035" s="4">
        <v>3</v>
      </c>
    </row>
    <row r="2036" spans="1:5" x14ac:dyDescent="0.25">
      <c r="A2036">
        <v>2044</v>
      </c>
      <c r="C2036" s="5">
        <v>2</v>
      </c>
      <c r="D2036" s="4">
        <v>3</v>
      </c>
    </row>
    <row r="2037" spans="1:5" x14ac:dyDescent="0.25">
      <c r="A2037">
        <v>2045</v>
      </c>
      <c r="C2037" s="5">
        <v>2</v>
      </c>
      <c r="D2037" s="4">
        <v>3</v>
      </c>
    </row>
    <row r="2038" spans="1:5" x14ac:dyDescent="0.25">
      <c r="A2038">
        <v>2046</v>
      </c>
      <c r="C2038" s="5">
        <v>2</v>
      </c>
      <c r="D2038" s="4">
        <v>3</v>
      </c>
    </row>
    <row r="2039" spans="1:5" x14ac:dyDescent="0.25">
      <c r="A2039">
        <v>2047</v>
      </c>
      <c r="C2039" s="5">
        <v>2</v>
      </c>
      <c r="D2039" s="4">
        <v>3</v>
      </c>
    </row>
    <row r="2040" spans="1:5" x14ac:dyDescent="0.25">
      <c r="A2040">
        <v>2048</v>
      </c>
      <c r="C2040" s="5">
        <v>2</v>
      </c>
      <c r="D2040" s="4">
        <v>3</v>
      </c>
    </row>
    <row r="2041" spans="1:5" x14ac:dyDescent="0.25">
      <c r="A2041">
        <v>2049</v>
      </c>
      <c r="C2041" s="5">
        <v>2</v>
      </c>
      <c r="D2041" s="4">
        <v>3</v>
      </c>
    </row>
    <row r="2042" spans="1:5" x14ac:dyDescent="0.25">
      <c r="A2042">
        <v>2050</v>
      </c>
      <c r="C2042" s="5">
        <v>2</v>
      </c>
      <c r="D2042" s="4">
        <v>3</v>
      </c>
    </row>
    <row r="2043" spans="1:5" x14ac:dyDescent="0.25">
      <c r="A2043">
        <v>2051</v>
      </c>
    </row>
    <row r="2044" spans="1:5" x14ac:dyDescent="0.25">
      <c r="A2044">
        <v>2052</v>
      </c>
    </row>
    <row r="2045" spans="1:5" x14ac:dyDescent="0.25">
      <c r="A2045">
        <v>2053</v>
      </c>
    </row>
    <row r="2046" spans="1:5" x14ac:dyDescent="0.25">
      <c r="A2046">
        <v>2054</v>
      </c>
      <c r="B2046" s="2">
        <v>1</v>
      </c>
      <c r="E2046" s="3">
        <v>4</v>
      </c>
    </row>
    <row r="2047" spans="1:5" x14ac:dyDescent="0.25">
      <c r="A2047">
        <v>2055</v>
      </c>
      <c r="B2047" s="2">
        <v>1</v>
      </c>
      <c r="E2047" s="3">
        <v>4</v>
      </c>
    </row>
    <row r="2048" spans="1:5" x14ac:dyDescent="0.25">
      <c r="A2048">
        <v>2056</v>
      </c>
      <c r="B2048" s="2">
        <v>1</v>
      </c>
      <c r="E2048" s="3">
        <v>4</v>
      </c>
    </row>
    <row r="2049" spans="1:5" x14ac:dyDescent="0.25">
      <c r="A2049">
        <v>2057</v>
      </c>
      <c r="B2049" s="2">
        <v>1</v>
      </c>
      <c r="E2049" s="3">
        <v>4</v>
      </c>
    </row>
    <row r="2050" spans="1:5" x14ac:dyDescent="0.25">
      <c r="A2050">
        <v>2058</v>
      </c>
      <c r="B2050" s="2">
        <v>1</v>
      </c>
      <c r="E2050" s="3">
        <v>4</v>
      </c>
    </row>
    <row r="2051" spans="1:5" x14ac:dyDescent="0.25">
      <c r="A2051">
        <v>2059</v>
      </c>
      <c r="B2051" s="2">
        <v>1</v>
      </c>
      <c r="E2051" s="3">
        <v>4</v>
      </c>
    </row>
    <row r="2052" spans="1:5" x14ac:dyDescent="0.25">
      <c r="A2052">
        <v>2060</v>
      </c>
      <c r="B2052" s="2">
        <v>1</v>
      </c>
      <c r="E2052" s="3">
        <v>4</v>
      </c>
    </row>
    <row r="2053" spans="1:5" x14ac:dyDescent="0.25">
      <c r="A2053">
        <v>2061</v>
      </c>
      <c r="B2053" s="2">
        <v>1</v>
      </c>
      <c r="E2053" s="3">
        <v>4</v>
      </c>
    </row>
    <row r="2054" spans="1:5" x14ac:dyDescent="0.25">
      <c r="A2054">
        <v>2062</v>
      </c>
      <c r="B2054" s="2">
        <v>1</v>
      </c>
      <c r="E2054" s="3">
        <v>4</v>
      </c>
    </row>
    <row r="2055" spans="1:5" x14ac:dyDescent="0.25">
      <c r="A2055">
        <v>2063</v>
      </c>
      <c r="B2055" s="2">
        <v>1</v>
      </c>
      <c r="E2055" s="3">
        <v>4</v>
      </c>
    </row>
    <row r="2056" spans="1:5" x14ac:dyDescent="0.25">
      <c r="A2056">
        <v>2064</v>
      </c>
      <c r="B2056" s="2">
        <v>1</v>
      </c>
      <c r="E2056" s="3">
        <v>4</v>
      </c>
    </row>
    <row r="2057" spans="1:5" x14ac:dyDescent="0.25">
      <c r="A2057">
        <v>2065</v>
      </c>
      <c r="B2057" s="2">
        <v>1</v>
      </c>
      <c r="E2057" s="3">
        <v>4</v>
      </c>
    </row>
    <row r="2058" spans="1:5" x14ac:dyDescent="0.25">
      <c r="A2058">
        <v>2066</v>
      </c>
    </row>
    <row r="2059" spans="1:5" x14ac:dyDescent="0.25">
      <c r="A2059">
        <v>2067</v>
      </c>
    </row>
    <row r="2060" spans="1:5" x14ac:dyDescent="0.25">
      <c r="A2060">
        <v>2068</v>
      </c>
      <c r="D2060" s="4">
        <v>3</v>
      </c>
    </row>
    <row r="2061" spans="1:5" x14ac:dyDescent="0.25">
      <c r="A2061">
        <v>2069</v>
      </c>
      <c r="C2061" s="5">
        <v>2</v>
      </c>
      <c r="D2061" s="4">
        <v>3</v>
      </c>
    </row>
    <row r="2062" spans="1:5" x14ac:dyDescent="0.25">
      <c r="A2062">
        <v>2070</v>
      </c>
      <c r="C2062" s="5">
        <v>2</v>
      </c>
      <c r="D2062" s="4">
        <v>3</v>
      </c>
    </row>
    <row r="2063" spans="1:5" x14ac:dyDescent="0.25">
      <c r="A2063">
        <v>2071</v>
      </c>
      <c r="C2063" s="5">
        <v>2</v>
      </c>
      <c r="D2063" s="4">
        <v>3</v>
      </c>
    </row>
    <row r="2064" spans="1:5" x14ac:dyDescent="0.25">
      <c r="A2064">
        <v>2072</v>
      </c>
      <c r="C2064" s="5">
        <v>2</v>
      </c>
      <c r="D2064" s="4">
        <v>3</v>
      </c>
    </row>
    <row r="2065" spans="1:5" x14ac:dyDescent="0.25">
      <c r="A2065">
        <v>2073</v>
      </c>
      <c r="C2065" s="5">
        <v>2</v>
      </c>
      <c r="D2065" s="4">
        <v>3</v>
      </c>
    </row>
    <row r="2066" spans="1:5" x14ac:dyDescent="0.25">
      <c r="A2066">
        <v>2074</v>
      </c>
      <c r="C2066" s="5">
        <v>2</v>
      </c>
      <c r="D2066" s="4">
        <v>3</v>
      </c>
    </row>
    <row r="2067" spans="1:5" x14ac:dyDescent="0.25">
      <c r="A2067">
        <v>2075</v>
      </c>
      <c r="C2067" s="5">
        <v>2</v>
      </c>
      <c r="D2067" s="4">
        <v>3</v>
      </c>
    </row>
    <row r="2068" spans="1:5" x14ac:dyDescent="0.25">
      <c r="A2068">
        <v>2076</v>
      </c>
      <c r="C2068" s="5">
        <v>2</v>
      </c>
      <c r="D2068" s="4">
        <v>3</v>
      </c>
    </row>
    <row r="2069" spans="1:5" x14ac:dyDescent="0.25">
      <c r="A2069">
        <v>2077</v>
      </c>
      <c r="C2069" s="5">
        <v>2</v>
      </c>
      <c r="D2069" s="4">
        <v>3</v>
      </c>
    </row>
    <row r="2070" spans="1:5" x14ac:dyDescent="0.25">
      <c r="A2070">
        <v>2078</v>
      </c>
      <c r="C2070" s="5">
        <v>2</v>
      </c>
    </row>
    <row r="2071" spans="1:5" x14ac:dyDescent="0.25">
      <c r="A2071">
        <v>2079</v>
      </c>
    </row>
    <row r="2072" spans="1:5" x14ac:dyDescent="0.25">
      <c r="A2072">
        <v>2080</v>
      </c>
    </row>
    <row r="2073" spans="1:5" x14ac:dyDescent="0.25">
      <c r="A2073">
        <v>2081</v>
      </c>
    </row>
    <row r="2074" spans="1:5" x14ac:dyDescent="0.25">
      <c r="A2074">
        <v>2082</v>
      </c>
    </row>
    <row r="2075" spans="1:5" x14ac:dyDescent="0.25">
      <c r="A2075">
        <v>2083</v>
      </c>
      <c r="B2075" s="2">
        <v>1</v>
      </c>
    </row>
    <row r="2076" spans="1:5" x14ac:dyDescent="0.25">
      <c r="A2076">
        <v>2084</v>
      </c>
      <c r="B2076" s="2">
        <v>1</v>
      </c>
      <c r="E2076" s="3">
        <v>4</v>
      </c>
    </row>
    <row r="2077" spans="1:5" x14ac:dyDescent="0.25">
      <c r="A2077">
        <v>2085</v>
      </c>
      <c r="B2077" s="2">
        <v>1</v>
      </c>
      <c r="E2077" s="3">
        <v>4</v>
      </c>
    </row>
    <row r="2078" spans="1:5" x14ac:dyDescent="0.25">
      <c r="A2078">
        <v>2086</v>
      </c>
      <c r="B2078" s="2">
        <v>1</v>
      </c>
      <c r="E2078" s="3">
        <v>4</v>
      </c>
    </row>
    <row r="2079" spans="1:5" x14ac:dyDescent="0.25">
      <c r="A2079">
        <v>2087</v>
      </c>
      <c r="B2079" s="2">
        <v>1</v>
      </c>
      <c r="E2079" s="3">
        <v>4</v>
      </c>
    </row>
    <row r="2080" spans="1:5" x14ac:dyDescent="0.25">
      <c r="A2080">
        <v>2088</v>
      </c>
      <c r="B2080" s="2">
        <v>1</v>
      </c>
      <c r="E2080" s="3">
        <v>4</v>
      </c>
    </row>
    <row r="2081" spans="1:5" x14ac:dyDescent="0.25">
      <c r="A2081">
        <v>2089</v>
      </c>
      <c r="B2081" s="2">
        <v>1</v>
      </c>
      <c r="E2081" s="3">
        <v>4</v>
      </c>
    </row>
    <row r="2082" spans="1:5" x14ac:dyDescent="0.25">
      <c r="A2082">
        <v>2090</v>
      </c>
      <c r="B2082" s="2">
        <v>1</v>
      </c>
      <c r="E2082" s="3">
        <v>4</v>
      </c>
    </row>
    <row r="2083" spans="1:5" x14ac:dyDescent="0.25">
      <c r="A2083">
        <v>2091</v>
      </c>
      <c r="D2083" s="4">
        <v>3</v>
      </c>
      <c r="E2083" s="3">
        <v>4</v>
      </c>
    </row>
    <row r="2084" spans="1:5" x14ac:dyDescent="0.25">
      <c r="A2084">
        <v>2092</v>
      </c>
      <c r="D2084" s="4">
        <v>3</v>
      </c>
      <c r="E2084" s="3">
        <v>4</v>
      </c>
    </row>
    <row r="2085" spans="1:5" x14ac:dyDescent="0.25">
      <c r="A2085">
        <v>2093</v>
      </c>
      <c r="D2085" s="4">
        <v>3</v>
      </c>
      <c r="E2085" s="3">
        <v>4</v>
      </c>
    </row>
    <row r="2086" spans="1:5" x14ac:dyDescent="0.25">
      <c r="A2086">
        <v>2094</v>
      </c>
      <c r="D2086" s="4">
        <v>3</v>
      </c>
    </row>
    <row r="2087" spans="1:5" x14ac:dyDescent="0.25">
      <c r="A2087">
        <v>2095</v>
      </c>
      <c r="D2087" s="4">
        <v>3</v>
      </c>
    </row>
    <row r="2088" spans="1:5" x14ac:dyDescent="0.25">
      <c r="A2088">
        <v>2096</v>
      </c>
      <c r="C2088" s="5">
        <v>2</v>
      </c>
      <c r="D2088" s="4">
        <v>3</v>
      </c>
    </row>
    <row r="2089" spans="1:5" x14ac:dyDescent="0.25">
      <c r="A2089">
        <v>2097</v>
      </c>
      <c r="C2089" s="5">
        <v>2</v>
      </c>
      <c r="D2089" s="4">
        <v>3</v>
      </c>
    </row>
    <row r="2090" spans="1:5" x14ac:dyDescent="0.25">
      <c r="A2090">
        <v>2098</v>
      </c>
      <c r="C2090" s="5">
        <v>2</v>
      </c>
      <c r="D2090" s="4">
        <v>3</v>
      </c>
    </row>
    <row r="2091" spans="1:5" x14ac:dyDescent="0.25">
      <c r="A2091">
        <v>2099</v>
      </c>
      <c r="C2091" s="5">
        <v>2</v>
      </c>
    </row>
    <row r="2092" spans="1:5" x14ac:dyDescent="0.25">
      <c r="A2092">
        <v>2100</v>
      </c>
      <c r="C2092" s="5">
        <v>2</v>
      </c>
    </row>
    <row r="2093" spans="1:5" x14ac:dyDescent="0.25">
      <c r="A2093">
        <v>2101</v>
      </c>
      <c r="C2093" s="5">
        <v>2</v>
      </c>
    </row>
    <row r="2094" spans="1:5" x14ac:dyDescent="0.25">
      <c r="A2094">
        <v>2102</v>
      </c>
      <c r="C2094" s="5">
        <v>2</v>
      </c>
    </row>
    <row r="2095" spans="1:5" x14ac:dyDescent="0.25">
      <c r="A2095">
        <v>2103</v>
      </c>
      <c r="C2095" s="5">
        <v>2</v>
      </c>
    </row>
    <row r="2096" spans="1:5" x14ac:dyDescent="0.25">
      <c r="A2096">
        <v>2104</v>
      </c>
      <c r="B2096" s="2">
        <v>1</v>
      </c>
    </row>
    <row r="2097" spans="1:5" x14ac:dyDescent="0.25">
      <c r="A2097">
        <v>2105</v>
      </c>
      <c r="B2097" s="2">
        <v>1</v>
      </c>
    </row>
    <row r="2098" spans="1:5" x14ac:dyDescent="0.25">
      <c r="A2098">
        <v>2106</v>
      </c>
      <c r="B2098" s="2">
        <v>1</v>
      </c>
    </row>
    <row r="2099" spans="1:5" x14ac:dyDescent="0.25">
      <c r="A2099">
        <v>2107</v>
      </c>
      <c r="B2099" s="2">
        <v>1</v>
      </c>
    </row>
    <row r="2100" spans="1:5" x14ac:dyDescent="0.25">
      <c r="A2100">
        <v>2108</v>
      </c>
      <c r="B2100" s="2">
        <v>1</v>
      </c>
    </row>
    <row r="2101" spans="1:5" x14ac:dyDescent="0.25">
      <c r="A2101">
        <v>2109</v>
      </c>
      <c r="B2101" s="2">
        <v>1</v>
      </c>
      <c r="E2101" s="3">
        <v>4</v>
      </c>
    </row>
    <row r="2102" spans="1:5" x14ac:dyDescent="0.25">
      <c r="A2102">
        <v>2110</v>
      </c>
      <c r="B2102" s="2">
        <v>1</v>
      </c>
      <c r="E2102" s="3">
        <v>4</v>
      </c>
    </row>
    <row r="2103" spans="1:5" x14ac:dyDescent="0.25">
      <c r="A2103">
        <v>2111</v>
      </c>
      <c r="B2103" s="2">
        <v>1</v>
      </c>
      <c r="D2103" s="4">
        <v>3</v>
      </c>
      <c r="E2103" s="3">
        <v>4</v>
      </c>
    </row>
    <row r="2104" spans="1:5" x14ac:dyDescent="0.25">
      <c r="A2104">
        <v>2112</v>
      </c>
      <c r="D2104" s="4">
        <v>3</v>
      </c>
      <c r="E2104" s="3">
        <v>4</v>
      </c>
    </row>
    <row r="2105" spans="1:5" x14ac:dyDescent="0.25">
      <c r="A2105">
        <v>2113</v>
      </c>
      <c r="D2105" s="4">
        <v>3</v>
      </c>
      <c r="E2105" s="3">
        <v>4</v>
      </c>
    </row>
    <row r="2106" spans="1:5" x14ac:dyDescent="0.25">
      <c r="A2106">
        <v>2114</v>
      </c>
      <c r="D2106" s="4">
        <v>3</v>
      </c>
      <c r="E2106" s="3">
        <v>4</v>
      </c>
    </row>
    <row r="2107" spans="1:5" x14ac:dyDescent="0.25">
      <c r="A2107">
        <v>2115</v>
      </c>
      <c r="D2107" s="4">
        <v>3</v>
      </c>
      <c r="E2107" s="3">
        <v>4</v>
      </c>
    </row>
    <row r="2108" spans="1:5" x14ac:dyDescent="0.25">
      <c r="A2108">
        <v>2116</v>
      </c>
      <c r="D2108" s="4">
        <v>3</v>
      </c>
      <c r="E2108" s="3">
        <v>4</v>
      </c>
    </row>
    <row r="2109" spans="1:5" x14ac:dyDescent="0.25">
      <c r="A2109">
        <v>2117</v>
      </c>
      <c r="D2109" s="4">
        <v>3</v>
      </c>
      <c r="E2109" s="3">
        <v>4</v>
      </c>
    </row>
    <row r="2110" spans="1:5" x14ac:dyDescent="0.25">
      <c r="A2110">
        <v>2118</v>
      </c>
      <c r="D2110" s="4">
        <v>3</v>
      </c>
      <c r="E2110" s="3">
        <v>4</v>
      </c>
    </row>
    <row r="2111" spans="1:5" x14ac:dyDescent="0.25">
      <c r="A2111">
        <v>2119</v>
      </c>
      <c r="D2111" s="4">
        <v>3</v>
      </c>
    </row>
    <row r="2112" spans="1:5" x14ac:dyDescent="0.25">
      <c r="A2112">
        <v>2120</v>
      </c>
    </row>
    <row r="2113" spans="1:5" x14ac:dyDescent="0.25">
      <c r="A2113">
        <v>2121</v>
      </c>
    </row>
    <row r="2114" spans="1:5" x14ac:dyDescent="0.25">
      <c r="A2114">
        <v>2122</v>
      </c>
    </row>
    <row r="2115" spans="1:5" x14ac:dyDescent="0.25">
      <c r="A2115">
        <v>2123</v>
      </c>
      <c r="C2115" s="5">
        <v>2</v>
      </c>
    </row>
    <row r="2116" spans="1:5" x14ac:dyDescent="0.25">
      <c r="A2116">
        <v>2124</v>
      </c>
      <c r="C2116" s="5">
        <v>2</v>
      </c>
    </row>
    <row r="2117" spans="1:5" x14ac:dyDescent="0.25">
      <c r="A2117">
        <v>2125</v>
      </c>
      <c r="C2117" s="5">
        <v>2</v>
      </c>
    </row>
    <row r="2118" spans="1:5" x14ac:dyDescent="0.25">
      <c r="A2118">
        <v>2126</v>
      </c>
      <c r="C2118" s="5">
        <v>2</v>
      </c>
    </row>
    <row r="2119" spans="1:5" x14ac:dyDescent="0.25">
      <c r="A2119">
        <v>2127</v>
      </c>
      <c r="B2119" s="2">
        <v>1</v>
      </c>
      <c r="C2119" s="5">
        <v>2</v>
      </c>
    </row>
    <row r="2120" spans="1:5" x14ac:dyDescent="0.25">
      <c r="A2120">
        <v>2128</v>
      </c>
      <c r="B2120" s="2">
        <v>1</v>
      </c>
      <c r="C2120" s="5">
        <v>2</v>
      </c>
    </row>
    <row r="2121" spans="1:5" x14ac:dyDescent="0.25">
      <c r="A2121">
        <v>2129</v>
      </c>
      <c r="B2121" s="2">
        <v>1</v>
      </c>
      <c r="C2121" s="5">
        <v>2</v>
      </c>
    </row>
    <row r="2122" spans="1:5" x14ac:dyDescent="0.25">
      <c r="A2122">
        <v>2130</v>
      </c>
      <c r="B2122" s="2">
        <v>1</v>
      </c>
      <c r="C2122" s="5">
        <v>2</v>
      </c>
    </row>
    <row r="2123" spans="1:5" x14ac:dyDescent="0.25">
      <c r="A2123">
        <v>2131</v>
      </c>
      <c r="B2123" s="2">
        <v>1</v>
      </c>
    </row>
    <row r="2124" spans="1:5" x14ac:dyDescent="0.25">
      <c r="A2124">
        <v>2132</v>
      </c>
      <c r="B2124" s="2">
        <v>1</v>
      </c>
    </row>
    <row r="2125" spans="1:5" x14ac:dyDescent="0.25">
      <c r="A2125">
        <v>2133</v>
      </c>
      <c r="B2125" s="2">
        <v>1</v>
      </c>
    </row>
    <row r="2126" spans="1:5" x14ac:dyDescent="0.25">
      <c r="A2126">
        <v>2134</v>
      </c>
      <c r="D2126" s="4">
        <v>3</v>
      </c>
      <c r="E2126" s="3">
        <v>4</v>
      </c>
    </row>
    <row r="2127" spans="1:5" x14ac:dyDescent="0.25">
      <c r="A2127">
        <v>2135</v>
      </c>
      <c r="D2127" s="4">
        <v>3</v>
      </c>
      <c r="E2127" s="3">
        <v>4</v>
      </c>
    </row>
    <row r="2128" spans="1:5" x14ac:dyDescent="0.25">
      <c r="A2128">
        <v>2136</v>
      </c>
      <c r="D2128" s="4">
        <v>3</v>
      </c>
      <c r="E2128" s="3">
        <v>4</v>
      </c>
    </row>
    <row r="2129" spans="1:5" x14ac:dyDescent="0.25">
      <c r="A2129">
        <v>2137</v>
      </c>
      <c r="D2129" s="4">
        <v>3</v>
      </c>
      <c r="E2129" s="3">
        <v>4</v>
      </c>
    </row>
    <row r="2130" spans="1:5" x14ac:dyDescent="0.25">
      <c r="A2130">
        <v>2138</v>
      </c>
      <c r="D2130" s="4">
        <v>3</v>
      </c>
      <c r="E2130" s="3">
        <v>4</v>
      </c>
    </row>
    <row r="2131" spans="1:5" x14ac:dyDescent="0.25">
      <c r="A2131">
        <v>2139</v>
      </c>
      <c r="D2131" s="4">
        <v>3</v>
      </c>
      <c r="E2131" s="3">
        <v>4</v>
      </c>
    </row>
    <row r="2132" spans="1:5" x14ac:dyDescent="0.25">
      <c r="A2132">
        <v>2140</v>
      </c>
      <c r="D2132" s="4">
        <v>3</v>
      </c>
      <c r="E2132" s="3">
        <v>4</v>
      </c>
    </row>
    <row r="2133" spans="1:5" x14ac:dyDescent="0.25">
      <c r="A2133">
        <v>2141</v>
      </c>
      <c r="D2133" s="4">
        <v>3</v>
      </c>
      <c r="E2133" s="3">
        <v>4</v>
      </c>
    </row>
    <row r="2134" spans="1:5" x14ac:dyDescent="0.25">
      <c r="A2134">
        <v>2142</v>
      </c>
    </row>
    <row r="2135" spans="1:5" x14ac:dyDescent="0.25">
      <c r="A2135">
        <v>2143</v>
      </c>
    </row>
    <row r="2136" spans="1:5" x14ac:dyDescent="0.25">
      <c r="A2136">
        <v>2144</v>
      </c>
    </row>
    <row r="2137" spans="1:5" x14ac:dyDescent="0.25">
      <c r="A2137">
        <v>2145</v>
      </c>
    </row>
    <row r="2138" spans="1:5" x14ac:dyDescent="0.25">
      <c r="A2138">
        <v>2146</v>
      </c>
    </row>
    <row r="2139" spans="1:5" x14ac:dyDescent="0.25">
      <c r="A2139">
        <v>2147</v>
      </c>
    </row>
    <row r="2140" spans="1:5" x14ac:dyDescent="0.25">
      <c r="A2140">
        <v>2148</v>
      </c>
    </row>
    <row r="2141" spans="1:5" x14ac:dyDescent="0.25">
      <c r="A2141">
        <v>2149</v>
      </c>
      <c r="C2141" s="5">
        <v>2</v>
      </c>
    </row>
    <row r="2142" spans="1:5" x14ac:dyDescent="0.25">
      <c r="A2142">
        <v>2150</v>
      </c>
      <c r="C2142" s="5">
        <v>2</v>
      </c>
    </row>
    <row r="2143" spans="1:5" x14ac:dyDescent="0.25">
      <c r="A2143">
        <v>2151</v>
      </c>
      <c r="C2143" s="5">
        <v>2</v>
      </c>
    </row>
    <row r="2144" spans="1:5" x14ac:dyDescent="0.25">
      <c r="A2144">
        <v>2152</v>
      </c>
      <c r="B2144" s="2">
        <v>1</v>
      </c>
      <c r="C2144" s="5">
        <v>2</v>
      </c>
    </row>
    <row r="2145" spans="1:5" x14ac:dyDescent="0.25">
      <c r="A2145">
        <v>2153</v>
      </c>
      <c r="B2145" s="2">
        <v>1</v>
      </c>
      <c r="C2145" s="5">
        <v>2</v>
      </c>
    </row>
    <row r="2146" spans="1:5" x14ac:dyDescent="0.25">
      <c r="A2146">
        <v>2154</v>
      </c>
      <c r="B2146" s="2">
        <v>1</v>
      </c>
      <c r="C2146" s="5">
        <v>2</v>
      </c>
    </row>
    <row r="2147" spans="1:5" x14ac:dyDescent="0.25">
      <c r="A2147">
        <v>2155</v>
      </c>
      <c r="B2147" s="2">
        <v>1</v>
      </c>
      <c r="C2147" s="5">
        <v>2</v>
      </c>
    </row>
    <row r="2148" spans="1:5" x14ac:dyDescent="0.25">
      <c r="A2148">
        <v>2156</v>
      </c>
      <c r="B2148" s="2">
        <v>1</v>
      </c>
    </row>
    <row r="2149" spans="1:5" x14ac:dyDescent="0.25">
      <c r="A2149">
        <v>2157</v>
      </c>
      <c r="B2149" s="2">
        <v>1</v>
      </c>
    </row>
    <row r="2150" spans="1:5" x14ac:dyDescent="0.25">
      <c r="A2150">
        <v>2158</v>
      </c>
      <c r="B2150" s="2">
        <v>1</v>
      </c>
      <c r="D2150" s="4">
        <v>3</v>
      </c>
    </row>
    <row r="2151" spans="1:5" x14ac:dyDescent="0.25">
      <c r="A2151">
        <v>2159</v>
      </c>
      <c r="D2151" s="4">
        <v>3</v>
      </c>
      <c r="E2151" s="3">
        <v>4</v>
      </c>
    </row>
    <row r="2152" spans="1:5" x14ac:dyDescent="0.25">
      <c r="A2152">
        <v>2160</v>
      </c>
      <c r="D2152" s="4">
        <v>3</v>
      </c>
      <c r="E2152" s="3">
        <v>4</v>
      </c>
    </row>
    <row r="2153" spans="1:5" x14ac:dyDescent="0.25">
      <c r="A2153">
        <v>2161</v>
      </c>
      <c r="D2153" s="4">
        <v>3</v>
      </c>
      <c r="E2153" s="3">
        <v>4</v>
      </c>
    </row>
    <row r="2154" spans="1:5" x14ac:dyDescent="0.25">
      <c r="A2154">
        <v>2162</v>
      </c>
      <c r="D2154" s="4">
        <v>3</v>
      </c>
      <c r="E2154" s="3">
        <v>4</v>
      </c>
    </row>
    <row r="2155" spans="1:5" x14ac:dyDescent="0.25">
      <c r="A2155">
        <v>2163</v>
      </c>
      <c r="D2155" s="4">
        <v>3</v>
      </c>
      <c r="E2155" s="3">
        <v>4</v>
      </c>
    </row>
    <row r="2156" spans="1:5" x14ac:dyDescent="0.25">
      <c r="A2156">
        <v>2164</v>
      </c>
      <c r="D2156" s="4">
        <v>3</v>
      </c>
      <c r="E2156" s="3">
        <v>4</v>
      </c>
    </row>
    <row r="2157" spans="1:5" x14ac:dyDescent="0.25">
      <c r="A2157">
        <v>2165</v>
      </c>
      <c r="D2157" s="4">
        <v>3</v>
      </c>
      <c r="E2157" s="3">
        <v>4</v>
      </c>
    </row>
    <row r="2158" spans="1:5" x14ac:dyDescent="0.25">
      <c r="A2158">
        <v>2166</v>
      </c>
    </row>
    <row r="2159" spans="1:5" x14ac:dyDescent="0.25">
      <c r="A2159">
        <v>2167</v>
      </c>
    </row>
    <row r="2160" spans="1:5" x14ac:dyDescent="0.25">
      <c r="A2160">
        <v>2168</v>
      </c>
    </row>
    <row r="2161" spans="1:5" x14ac:dyDescent="0.25">
      <c r="A2161">
        <v>2169</v>
      </c>
    </row>
    <row r="2162" spans="1:5" x14ac:dyDescent="0.25">
      <c r="A2162">
        <v>2170</v>
      </c>
      <c r="C2162" s="5">
        <v>2</v>
      </c>
    </row>
    <row r="2163" spans="1:5" x14ac:dyDescent="0.25">
      <c r="A2163">
        <v>2171</v>
      </c>
      <c r="C2163" s="5">
        <v>2</v>
      </c>
    </row>
    <row r="2164" spans="1:5" x14ac:dyDescent="0.25">
      <c r="A2164">
        <v>2172</v>
      </c>
      <c r="C2164" s="5">
        <v>2</v>
      </c>
    </row>
    <row r="2165" spans="1:5" x14ac:dyDescent="0.25">
      <c r="A2165">
        <v>2173</v>
      </c>
      <c r="C2165" s="5">
        <v>2</v>
      </c>
    </row>
    <row r="2166" spans="1:5" x14ac:dyDescent="0.25">
      <c r="A2166">
        <v>2174</v>
      </c>
      <c r="B2166" s="2">
        <v>1</v>
      </c>
      <c r="C2166" s="5">
        <v>2</v>
      </c>
    </row>
    <row r="2167" spans="1:5" x14ac:dyDescent="0.25">
      <c r="A2167">
        <v>2175</v>
      </c>
      <c r="B2167" s="2">
        <v>1</v>
      </c>
      <c r="C2167" s="5">
        <v>2</v>
      </c>
    </row>
    <row r="2168" spans="1:5" x14ac:dyDescent="0.25">
      <c r="A2168">
        <v>2176</v>
      </c>
      <c r="B2168" s="2">
        <v>1</v>
      </c>
      <c r="C2168" s="5">
        <v>2</v>
      </c>
    </row>
    <row r="2169" spans="1:5" x14ac:dyDescent="0.25">
      <c r="A2169">
        <v>2177</v>
      </c>
      <c r="B2169" s="2">
        <v>1</v>
      </c>
    </row>
    <row r="2170" spans="1:5" x14ac:dyDescent="0.25">
      <c r="A2170">
        <v>2178</v>
      </c>
      <c r="B2170" s="2">
        <v>1</v>
      </c>
    </row>
    <row r="2171" spans="1:5" x14ac:dyDescent="0.25">
      <c r="A2171">
        <v>2179</v>
      </c>
      <c r="B2171" s="2">
        <v>1</v>
      </c>
    </row>
    <row r="2172" spans="1:5" x14ac:dyDescent="0.25">
      <c r="A2172">
        <v>2180</v>
      </c>
      <c r="B2172" s="2">
        <v>1</v>
      </c>
    </row>
    <row r="2173" spans="1:5" x14ac:dyDescent="0.25">
      <c r="A2173">
        <v>2181</v>
      </c>
      <c r="D2173" s="4">
        <v>3</v>
      </c>
      <c r="E2173" s="3">
        <v>4</v>
      </c>
    </row>
    <row r="2174" spans="1:5" x14ac:dyDescent="0.25">
      <c r="A2174">
        <v>2182</v>
      </c>
      <c r="D2174" s="4">
        <v>3</v>
      </c>
      <c r="E2174" s="3">
        <v>4</v>
      </c>
    </row>
    <row r="2175" spans="1:5" x14ac:dyDescent="0.25">
      <c r="A2175">
        <v>2183</v>
      </c>
      <c r="D2175" s="4">
        <v>3</v>
      </c>
      <c r="E2175" s="3">
        <v>4</v>
      </c>
    </row>
    <row r="2176" spans="1:5" x14ac:dyDescent="0.25">
      <c r="A2176">
        <v>2184</v>
      </c>
      <c r="D2176" s="4">
        <v>3</v>
      </c>
      <c r="E2176" s="3">
        <v>4</v>
      </c>
    </row>
    <row r="2177" spans="1:5" x14ac:dyDescent="0.25">
      <c r="A2177">
        <v>2185</v>
      </c>
      <c r="D2177" s="4">
        <v>3</v>
      </c>
      <c r="E2177" s="3">
        <v>4</v>
      </c>
    </row>
    <row r="2178" spans="1:5" x14ac:dyDescent="0.25">
      <c r="A2178">
        <v>2186</v>
      </c>
      <c r="D2178" s="4">
        <v>3</v>
      </c>
      <c r="E2178" s="3">
        <v>4</v>
      </c>
    </row>
    <row r="2179" spans="1:5" x14ac:dyDescent="0.25">
      <c r="A2179">
        <v>2187</v>
      </c>
      <c r="D2179" s="4">
        <v>3</v>
      </c>
      <c r="E2179" s="3">
        <v>4</v>
      </c>
    </row>
    <row r="2180" spans="1:5" x14ac:dyDescent="0.25">
      <c r="A2180">
        <v>2188</v>
      </c>
      <c r="D2180" s="4">
        <v>3</v>
      </c>
      <c r="E2180" s="3">
        <v>4</v>
      </c>
    </row>
    <row r="2181" spans="1:5" x14ac:dyDescent="0.25">
      <c r="A2181">
        <v>2189</v>
      </c>
      <c r="D2181" s="4">
        <v>3</v>
      </c>
      <c r="E2181" s="3">
        <v>4</v>
      </c>
    </row>
    <row r="2182" spans="1:5" x14ac:dyDescent="0.25">
      <c r="A2182">
        <v>2190</v>
      </c>
      <c r="C2182" s="5">
        <v>2</v>
      </c>
    </row>
    <row r="2183" spans="1:5" x14ac:dyDescent="0.25">
      <c r="A2183">
        <v>2191</v>
      </c>
      <c r="C2183" s="5">
        <v>2</v>
      </c>
    </row>
    <row r="2184" spans="1:5" x14ac:dyDescent="0.25">
      <c r="A2184">
        <v>2192</v>
      </c>
      <c r="C2184" s="5">
        <v>2</v>
      </c>
    </row>
    <row r="2185" spans="1:5" x14ac:dyDescent="0.25">
      <c r="A2185">
        <v>2193</v>
      </c>
      <c r="C2185" s="5">
        <v>2</v>
      </c>
    </row>
    <row r="2186" spans="1:5" x14ac:dyDescent="0.25">
      <c r="A2186">
        <v>2194</v>
      </c>
      <c r="C2186" s="5">
        <v>2</v>
      </c>
    </row>
    <row r="2187" spans="1:5" x14ac:dyDescent="0.25">
      <c r="A2187">
        <v>2195</v>
      </c>
      <c r="B2187" s="2">
        <v>1</v>
      </c>
      <c r="C2187" s="5">
        <v>2</v>
      </c>
    </row>
    <row r="2188" spans="1:5" x14ac:dyDescent="0.25">
      <c r="A2188">
        <v>2196</v>
      </c>
      <c r="B2188" s="2">
        <v>1</v>
      </c>
      <c r="C2188" s="5">
        <v>2</v>
      </c>
    </row>
    <row r="2189" spans="1:5" x14ac:dyDescent="0.25">
      <c r="A2189">
        <v>2197</v>
      </c>
      <c r="B2189" s="2">
        <v>1</v>
      </c>
      <c r="C2189" s="5">
        <v>2</v>
      </c>
    </row>
    <row r="2190" spans="1:5" x14ac:dyDescent="0.25">
      <c r="A2190">
        <v>2198</v>
      </c>
      <c r="B2190" s="2">
        <v>1</v>
      </c>
      <c r="C2190" s="5">
        <v>2</v>
      </c>
    </row>
    <row r="2191" spans="1:5" x14ac:dyDescent="0.25">
      <c r="A2191">
        <v>2199</v>
      </c>
      <c r="B2191" s="2">
        <v>1</v>
      </c>
    </row>
    <row r="2192" spans="1:5" x14ac:dyDescent="0.25">
      <c r="A2192">
        <v>2200</v>
      </c>
      <c r="B2192" s="2">
        <v>1</v>
      </c>
    </row>
    <row r="2193" spans="1:5" x14ac:dyDescent="0.25">
      <c r="A2193">
        <v>2201</v>
      </c>
      <c r="B2193" s="2">
        <v>1</v>
      </c>
    </row>
    <row r="2194" spans="1:5" x14ac:dyDescent="0.25">
      <c r="A2194">
        <v>2202</v>
      </c>
      <c r="D2194" s="4">
        <v>3</v>
      </c>
      <c r="E2194" s="3">
        <v>4</v>
      </c>
    </row>
    <row r="2195" spans="1:5" x14ac:dyDescent="0.25">
      <c r="A2195">
        <v>2203</v>
      </c>
      <c r="D2195" s="4">
        <v>3</v>
      </c>
      <c r="E2195" s="3">
        <v>4</v>
      </c>
    </row>
    <row r="2196" spans="1:5" x14ac:dyDescent="0.25">
      <c r="A2196">
        <v>2204</v>
      </c>
      <c r="D2196" s="4">
        <v>3</v>
      </c>
      <c r="E2196" s="3">
        <v>4</v>
      </c>
    </row>
    <row r="2197" spans="1:5" x14ac:dyDescent="0.25">
      <c r="A2197">
        <v>2205</v>
      </c>
      <c r="D2197" s="4">
        <v>3</v>
      </c>
      <c r="E2197" s="3">
        <v>4</v>
      </c>
    </row>
    <row r="2198" spans="1:5" x14ac:dyDescent="0.25">
      <c r="A2198">
        <v>2206</v>
      </c>
      <c r="D2198" s="4">
        <v>3</v>
      </c>
      <c r="E2198" s="3">
        <v>4</v>
      </c>
    </row>
    <row r="2199" spans="1:5" x14ac:dyDescent="0.25">
      <c r="A2199">
        <v>2207</v>
      </c>
      <c r="D2199" s="4">
        <v>3</v>
      </c>
      <c r="E2199" s="3">
        <v>4</v>
      </c>
    </row>
    <row r="2200" spans="1:5" x14ac:dyDescent="0.25">
      <c r="A2200">
        <v>2208</v>
      </c>
      <c r="D2200" s="4">
        <v>3</v>
      </c>
      <c r="E2200" s="3">
        <v>4</v>
      </c>
    </row>
    <row r="2201" spans="1:5" x14ac:dyDescent="0.25">
      <c r="A2201">
        <v>2209</v>
      </c>
      <c r="D2201" s="4">
        <v>3</v>
      </c>
      <c r="E2201" s="3">
        <v>4</v>
      </c>
    </row>
    <row r="2202" spans="1:5" x14ac:dyDescent="0.25">
      <c r="A2202">
        <v>2210</v>
      </c>
      <c r="D2202" s="4">
        <v>3</v>
      </c>
      <c r="E2202" s="3">
        <v>4</v>
      </c>
    </row>
    <row r="2203" spans="1:5" x14ac:dyDescent="0.25">
      <c r="A2203">
        <v>2211</v>
      </c>
      <c r="D2203" s="4">
        <v>3</v>
      </c>
      <c r="E2203" s="3">
        <v>4</v>
      </c>
    </row>
    <row r="2204" spans="1:5" x14ac:dyDescent="0.25">
      <c r="A2204">
        <v>2212</v>
      </c>
    </row>
    <row r="2205" spans="1:5" x14ac:dyDescent="0.25">
      <c r="A2205">
        <v>2213</v>
      </c>
    </row>
    <row r="2206" spans="1:5" x14ac:dyDescent="0.25">
      <c r="A2206">
        <v>2214</v>
      </c>
    </row>
    <row r="2207" spans="1:5" x14ac:dyDescent="0.25">
      <c r="A2207">
        <v>2215</v>
      </c>
      <c r="C2207" s="5">
        <v>2</v>
      </c>
    </row>
    <row r="2208" spans="1:5" x14ac:dyDescent="0.25">
      <c r="A2208">
        <v>2216</v>
      </c>
      <c r="C2208" s="5">
        <v>2</v>
      </c>
    </row>
    <row r="2209" spans="1:5" x14ac:dyDescent="0.25">
      <c r="A2209">
        <v>2217</v>
      </c>
      <c r="C2209" s="5">
        <v>2</v>
      </c>
    </row>
    <row r="2210" spans="1:5" x14ac:dyDescent="0.25">
      <c r="A2210">
        <v>2218</v>
      </c>
      <c r="C2210" s="5">
        <v>2</v>
      </c>
    </row>
    <row r="2211" spans="1:5" x14ac:dyDescent="0.25">
      <c r="A2211">
        <v>2219</v>
      </c>
      <c r="B2211" s="2">
        <v>1</v>
      </c>
      <c r="C2211" s="5">
        <v>2</v>
      </c>
    </row>
    <row r="2212" spans="1:5" x14ac:dyDescent="0.25">
      <c r="A2212">
        <v>2220</v>
      </c>
      <c r="B2212" s="2">
        <v>1</v>
      </c>
      <c r="C2212" s="5">
        <v>2</v>
      </c>
    </row>
    <row r="2213" spans="1:5" x14ac:dyDescent="0.25">
      <c r="A2213">
        <v>2221</v>
      </c>
      <c r="B2213" s="2">
        <v>1</v>
      </c>
      <c r="C2213" s="5">
        <v>2</v>
      </c>
    </row>
    <row r="2214" spans="1:5" x14ac:dyDescent="0.25">
      <c r="A2214">
        <v>2222</v>
      </c>
      <c r="B2214" s="2">
        <v>1</v>
      </c>
      <c r="C2214" s="5">
        <v>2</v>
      </c>
    </row>
    <row r="2215" spans="1:5" x14ac:dyDescent="0.25">
      <c r="A2215">
        <v>2223</v>
      </c>
      <c r="B2215" s="2">
        <v>1</v>
      </c>
      <c r="C2215" s="5">
        <v>2</v>
      </c>
    </row>
    <row r="2216" spans="1:5" x14ac:dyDescent="0.25">
      <c r="A2216">
        <v>2224</v>
      </c>
      <c r="B2216" s="2">
        <v>1</v>
      </c>
    </row>
    <row r="2217" spans="1:5" x14ac:dyDescent="0.25">
      <c r="A2217">
        <v>2225</v>
      </c>
      <c r="B2217" s="2">
        <v>1</v>
      </c>
    </row>
    <row r="2218" spans="1:5" x14ac:dyDescent="0.25">
      <c r="A2218">
        <v>2226</v>
      </c>
      <c r="B2218" s="2">
        <v>1</v>
      </c>
    </row>
    <row r="2219" spans="1:5" x14ac:dyDescent="0.25">
      <c r="A2219">
        <v>2227</v>
      </c>
      <c r="B2219" s="2">
        <v>1</v>
      </c>
      <c r="D2219" s="4">
        <v>3</v>
      </c>
      <c r="E2219" s="3">
        <v>4</v>
      </c>
    </row>
    <row r="2220" spans="1:5" x14ac:dyDescent="0.25">
      <c r="A2220">
        <v>2228</v>
      </c>
      <c r="D2220" s="4">
        <v>3</v>
      </c>
      <c r="E2220" s="3">
        <v>4</v>
      </c>
    </row>
    <row r="2221" spans="1:5" x14ac:dyDescent="0.25">
      <c r="A2221">
        <v>2229</v>
      </c>
      <c r="D2221" s="4">
        <v>3</v>
      </c>
      <c r="E2221" s="3">
        <v>4</v>
      </c>
    </row>
    <row r="2222" spans="1:5" x14ac:dyDescent="0.25">
      <c r="A2222">
        <v>2230</v>
      </c>
      <c r="D2222" s="4">
        <v>3</v>
      </c>
      <c r="E2222" s="3">
        <v>4</v>
      </c>
    </row>
    <row r="2223" spans="1:5" x14ac:dyDescent="0.25">
      <c r="A2223">
        <v>2231</v>
      </c>
      <c r="D2223" s="4">
        <v>3</v>
      </c>
      <c r="E2223" s="3">
        <v>4</v>
      </c>
    </row>
    <row r="2224" spans="1:5" x14ac:dyDescent="0.25">
      <c r="A2224">
        <v>2232</v>
      </c>
      <c r="D2224" s="4">
        <v>3</v>
      </c>
      <c r="E2224" s="3">
        <v>4</v>
      </c>
    </row>
    <row r="2225" spans="1:5" x14ac:dyDescent="0.25">
      <c r="A2225">
        <v>2233</v>
      </c>
      <c r="D2225" s="4">
        <v>3</v>
      </c>
      <c r="E2225" s="3">
        <v>4</v>
      </c>
    </row>
    <row r="2226" spans="1:5" x14ac:dyDescent="0.25">
      <c r="A2226">
        <v>2234</v>
      </c>
      <c r="D2226" s="4">
        <v>3</v>
      </c>
      <c r="E2226" s="3">
        <v>4</v>
      </c>
    </row>
    <row r="2227" spans="1:5" x14ac:dyDescent="0.25">
      <c r="A2227">
        <v>2235</v>
      </c>
      <c r="D2227" s="4">
        <v>3</v>
      </c>
      <c r="E2227" s="3">
        <v>4</v>
      </c>
    </row>
    <row r="2228" spans="1:5" x14ac:dyDescent="0.25">
      <c r="A2228">
        <v>2236</v>
      </c>
      <c r="D2228" s="4">
        <v>3</v>
      </c>
      <c r="E2228" s="3">
        <v>4</v>
      </c>
    </row>
    <row r="2229" spans="1:5" x14ac:dyDescent="0.25">
      <c r="A2229">
        <v>2237</v>
      </c>
      <c r="C2229" s="5">
        <v>2</v>
      </c>
    </row>
    <row r="2230" spans="1:5" x14ac:dyDescent="0.25">
      <c r="A2230">
        <v>2238</v>
      </c>
      <c r="C2230" s="5">
        <v>2</v>
      </c>
    </row>
    <row r="2231" spans="1:5" x14ac:dyDescent="0.25">
      <c r="A2231">
        <v>2239</v>
      </c>
      <c r="C2231" s="5">
        <v>2</v>
      </c>
    </row>
    <row r="2232" spans="1:5" x14ac:dyDescent="0.25">
      <c r="A2232">
        <v>2240</v>
      </c>
      <c r="C2232" s="5">
        <v>2</v>
      </c>
    </row>
    <row r="2233" spans="1:5" x14ac:dyDescent="0.25">
      <c r="A2233">
        <v>2241</v>
      </c>
      <c r="C2233" s="5">
        <v>2</v>
      </c>
    </row>
    <row r="2234" spans="1:5" x14ac:dyDescent="0.25">
      <c r="A2234">
        <v>2242</v>
      </c>
      <c r="C2234" s="5">
        <v>2</v>
      </c>
    </row>
    <row r="2235" spans="1:5" x14ac:dyDescent="0.25">
      <c r="A2235">
        <v>2243</v>
      </c>
      <c r="B2235" s="2">
        <v>1</v>
      </c>
      <c r="C2235" s="5">
        <v>2</v>
      </c>
    </row>
    <row r="2236" spans="1:5" x14ac:dyDescent="0.25">
      <c r="A2236">
        <v>2244</v>
      </c>
      <c r="B2236" s="2">
        <v>1</v>
      </c>
      <c r="C2236" s="5">
        <v>2</v>
      </c>
    </row>
    <row r="2237" spans="1:5" x14ac:dyDescent="0.25">
      <c r="A2237">
        <v>2245</v>
      </c>
      <c r="B2237" s="2">
        <v>1</v>
      </c>
      <c r="C2237" s="5">
        <v>2</v>
      </c>
    </row>
    <row r="2238" spans="1:5" x14ac:dyDescent="0.25">
      <c r="A2238">
        <v>2246</v>
      </c>
      <c r="B2238" s="2">
        <v>1</v>
      </c>
      <c r="C2238" s="5">
        <v>2</v>
      </c>
    </row>
    <row r="2239" spans="1:5" x14ac:dyDescent="0.25">
      <c r="A2239">
        <v>2247</v>
      </c>
      <c r="B2239" s="2">
        <v>1</v>
      </c>
    </row>
    <row r="2240" spans="1:5" x14ac:dyDescent="0.25">
      <c r="A2240">
        <v>2248</v>
      </c>
      <c r="B2240" s="2">
        <v>1</v>
      </c>
    </row>
    <row r="2241" spans="1:6" x14ac:dyDescent="0.25">
      <c r="A2241">
        <v>2249</v>
      </c>
      <c r="B2241" s="2">
        <v>1</v>
      </c>
    </row>
    <row r="2242" spans="1:6" x14ac:dyDescent="0.25">
      <c r="A2242">
        <v>2250</v>
      </c>
      <c r="B2242" s="2">
        <v>1</v>
      </c>
    </row>
    <row r="2243" spans="1:6" x14ac:dyDescent="0.25">
      <c r="A2243">
        <v>2251</v>
      </c>
      <c r="B2243" s="2">
        <v>1</v>
      </c>
    </row>
    <row r="2244" spans="1:6" x14ac:dyDescent="0.25">
      <c r="A2244">
        <v>2252</v>
      </c>
      <c r="B2244" s="2">
        <v>1</v>
      </c>
      <c r="E2244" s="3">
        <v>4</v>
      </c>
    </row>
    <row r="2245" spans="1:6" x14ac:dyDescent="0.25">
      <c r="A2245">
        <v>2253</v>
      </c>
      <c r="B2245" s="2">
        <v>1</v>
      </c>
      <c r="D2245" s="4">
        <v>3</v>
      </c>
      <c r="E2245" s="3">
        <v>4</v>
      </c>
    </row>
    <row r="2246" spans="1:6" x14ac:dyDescent="0.25">
      <c r="A2246">
        <v>2254</v>
      </c>
      <c r="D2246" s="4">
        <v>3</v>
      </c>
      <c r="E2246" s="3">
        <v>4</v>
      </c>
    </row>
    <row r="2247" spans="1:6" x14ac:dyDescent="0.25">
      <c r="A2247">
        <v>2255</v>
      </c>
      <c r="D2247" s="4">
        <v>3</v>
      </c>
      <c r="E2247" s="3">
        <v>4</v>
      </c>
      <c r="F2247" t="s">
        <v>22</v>
      </c>
    </row>
    <row r="2248" spans="1:6" x14ac:dyDescent="0.25">
      <c r="A2248">
        <v>2256</v>
      </c>
    </row>
    <row r="2249" spans="1:6" x14ac:dyDescent="0.25">
      <c r="A2249">
        <v>2257</v>
      </c>
      <c r="F2249" t="s">
        <v>22</v>
      </c>
    </row>
    <row r="2250" spans="1:6" x14ac:dyDescent="0.25">
      <c r="A2250">
        <v>2258</v>
      </c>
      <c r="C2250" s="5">
        <v>2</v>
      </c>
    </row>
    <row r="2251" spans="1:6" x14ac:dyDescent="0.25">
      <c r="A2251">
        <v>2259</v>
      </c>
      <c r="C2251" s="5">
        <v>2</v>
      </c>
    </row>
    <row r="2252" spans="1:6" x14ac:dyDescent="0.25">
      <c r="A2252">
        <v>2260</v>
      </c>
      <c r="C2252" s="5">
        <v>2</v>
      </c>
    </row>
    <row r="2253" spans="1:6" x14ac:dyDescent="0.25">
      <c r="A2253">
        <v>2261</v>
      </c>
      <c r="C2253" s="5">
        <v>2</v>
      </c>
    </row>
    <row r="2254" spans="1:6" x14ac:dyDescent="0.25">
      <c r="A2254">
        <v>2262</v>
      </c>
      <c r="C2254" s="5">
        <v>2</v>
      </c>
    </row>
    <row r="2255" spans="1:6" x14ac:dyDescent="0.25">
      <c r="A2255">
        <v>2263</v>
      </c>
      <c r="B2255" s="2">
        <v>1</v>
      </c>
      <c r="C2255" s="5">
        <v>2</v>
      </c>
    </row>
    <row r="2256" spans="1:6" x14ac:dyDescent="0.25">
      <c r="A2256">
        <v>2264</v>
      </c>
      <c r="B2256" s="2">
        <v>1</v>
      </c>
      <c r="C2256" s="5">
        <v>2</v>
      </c>
    </row>
    <row r="2257" spans="1:5" x14ac:dyDescent="0.25">
      <c r="A2257">
        <v>2265</v>
      </c>
      <c r="B2257" s="2">
        <v>1</v>
      </c>
      <c r="C2257" s="5">
        <v>2</v>
      </c>
    </row>
    <row r="2258" spans="1:5" x14ac:dyDescent="0.25">
      <c r="A2258">
        <v>2266</v>
      </c>
      <c r="B2258" s="2">
        <v>1</v>
      </c>
    </row>
    <row r="2259" spans="1:5" x14ac:dyDescent="0.25">
      <c r="A2259">
        <v>2267</v>
      </c>
      <c r="B2259" s="2">
        <v>1</v>
      </c>
    </row>
    <row r="2260" spans="1:5" x14ac:dyDescent="0.25">
      <c r="A2260">
        <v>2268</v>
      </c>
      <c r="B2260" s="2">
        <v>1</v>
      </c>
      <c r="D2260" s="4">
        <v>3</v>
      </c>
    </row>
    <row r="2261" spans="1:5" x14ac:dyDescent="0.25">
      <c r="A2261">
        <v>2269</v>
      </c>
      <c r="D2261" s="4">
        <v>3</v>
      </c>
      <c r="E2261" s="3">
        <v>4</v>
      </c>
    </row>
    <row r="2262" spans="1:5" x14ac:dyDescent="0.25">
      <c r="A2262">
        <v>2270</v>
      </c>
      <c r="D2262" s="4">
        <v>3</v>
      </c>
      <c r="E2262" s="3">
        <v>4</v>
      </c>
    </row>
    <row r="2263" spans="1:5" x14ac:dyDescent="0.25">
      <c r="A2263">
        <v>2271</v>
      </c>
      <c r="D2263" s="4">
        <v>3</v>
      </c>
      <c r="E2263" s="3">
        <v>4</v>
      </c>
    </row>
    <row r="2264" spans="1:5" x14ac:dyDescent="0.25">
      <c r="A2264">
        <v>2272</v>
      </c>
      <c r="D2264" s="4">
        <v>3</v>
      </c>
      <c r="E2264" s="3">
        <v>4</v>
      </c>
    </row>
    <row r="2265" spans="1:5" x14ac:dyDescent="0.25">
      <c r="A2265">
        <v>2273</v>
      </c>
      <c r="D2265" s="4">
        <v>3</v>
      </c>
      <c r="E2265" s="3">
        <v>4</v>
      </c>
    </row>
    <row r="2266" spans="1:5" x14ac:dyDescent="0.25">
      <c r="A2266">
        <v>2274</v>
      </c>
      <c r="D2266" s="4">
        <v>3</v>
      </c>
      <c r="E2266" s="3">
        <v>4</v>
      </c>
    </row>
    <row r="2267" spans="1:5" x14ac:dyDescent="0.25">
      <c r="A2267">
        <v>2275</v>
      </c>
      <c r="D2267" s="4">
        <v>3</v>
      </c>
      <c r="E2267" s="3">
        <v>4</v>
      </c>
    </row>
    <row r="2268" spans="1:5" x14ac:dyDescent="0.25">
      <c r="A2268">
        <v>2276</v>
      </c>
      <c r="D2268" s="4">
        <v>3</v>
      </c>
      <c r="E2268" s="3">
        <v>4</v>
      </c>
    </row>
    <row r="2269" spans="1:5" x14ac:dyDescent="0.25">
      <c r="A2269">
        <v>2277</v>
      </c>
    </row>
    <row r="2270" spans="1:5" x14ac:dyDescent="0.25">
      <c r="A2270">
        <v>2278</v>
      </c>
    </row>
    <row r="2271" spans="1:5" x14ac:dyDescent="0.25">
      <c r="A2271">
        <v>2279</v>
      </c>
    </row>
    <row r="2272" spans="1:5" x14ac:dyDescent="0.25">
      <c r="A2272">
        <v>2280</v>
      </c>
    </row>
    <row r="2273" spans="1:5" x14ac:dyDescent="0.25">
      <c r="A2273">
        <v>2281</v>
      </c>
    </row>
    <row r="2274" spans="1:5" x14ac:dyDescent="0.25">
      <c r="A2274">
        <v>2282</v>
      </c>
      <c r="C2274" s="5">
        <v>2</v>
      </c>
    </row>
    <row r="2275" spans="1:5" x14ac:dyDescent="0.25">
      <c r="A2275">
        <v>2283</v>
      </c>
      <c r="C2275" s="5">
        <v>2</v>
      </c>
    </row>
    <row r="2276" spans="1:5" x14ac:dyDescent="0.25">
      <c r="A2276">
        <v>2284</v>
      </c>
      <c r="C2276" s="5">
        <v>2</v>
      </c>
    </row>
    <row r="2277" spans="1:5" x14ac:dyDescent="0.25">
      <c r="A2277">
        <v>2285</v>
      </c>
      <c r="C2277" s="5">
        <v>2</v>
      </c>
    </row>
    <row r="2278" spans="1:5" x14ac:dyDescent="0.25">
      <c r="A2278">
        <v>2286</v>
      </c>
      <c r="B2278" s="2">
        <v>1</v>
      </c>
      <c r="C2278" s="5">
        <v>2</v>
      </c>
    </row>
    <row r="2279" spans="1:5" x14ac:dyDescent="0.25">
      <c r="A2279">
        <v>2287</v>
      </c>
      <c r="B2279" s="2">
        <v>1</v>
      </c>
      <c r="C2279" s="5">
        <v>2</v>
      </c>
    </row>
    <row r="2280" spans="1:5" x14ac:dyDescent="0.25">
      <c r="A2280">
        <v>2288</v>
      </c>
      <c r="B2280" s="2">
        <v>1</v>
      </c>
      <c r="C2280" s="5">
        <v>2</v>
      </c>
    </row>
    <row r="2281" spans="1:5" x14ac:dyDescent="0.25">
      <c r="A2281">
        <v>2289</v>
      </c>
      <c r="B2281" s="2">
        <v>1</v>
      </c>
    </row>
    <row r="2282" spans="1:5" x14ac:dyDescent="0.25">
      <c r="A2282">
        <v>2290</v>
      </c>
      <c r="B2282" s="2">
        <v>1</v>
      </c>
    </row>
    <row r="2283" spans="1:5" x14ac:dyDescent="0.25">
      <c r="A2283">
        <v>2291</v>
      </c>
      <c r="B2283" s="2">
        <v>1</v>
      </c>
      <c r="D2283" s="4">
        <v>3</v>
      </c>
      <c r="E2283" s="3">
        <v>4</v>
      </c>
    </row>
    <row r="2284" spans="1:5" x14ac:dyDescent="0.25">
      <c r="A2284">
        <v>2292</v>
      </c>
      <c r="D2284" s="4">
        <v>3</v>
      </c>
      <c r="E2284" s="3">
        <v>4</v>
      </c>
    </row>
    <row r="2285" spans="1:5" x14ac:dyDescent="0.25">
      <c r="A2285">
        <v>2293</v>
      </c>
      <c r="D2285" s="4">
        <v>3</v>
      </c>
      <c r="E2285" s="3">
        <v>4</v>
      </c>
    </row>
    <row r="2286" spans="1:5" x14ac:dyDescent="0.25">
      <c r="A2286">
        <v>2294</v>
      </c>
      <c r="D2286" s="4">
        <v>3</v>
      </c>
      <c r="E2286" s="3">
        <v>4</v>
      </c>
    </row>
    <row r="2287" spans="1:5" x14ac:dyDescent="0.25">
      <c r="A2287">
        <v>2295</v>
      </c>
      <c r="D2287" s="4">
        <v>3</v>
      </c>
      <c r="E2287" s="3">
        <v>4</v>
      </c>
    </row>
    <row r="2288" spans="1:5" x14ac:dyDescent="0.25">
      <c r="A2288">
        <v>2296</v>
      </c>
      <c r="D2288" s="4">
        <v>3</v>
      </c>
      <c r="E2288" s="3">
        <v>4</v>
      </c>
    </row>
    <row r="2289" spans="1:5" x14ac:dyDescent="0.25">
      <c r="A2289">
        <v>2297</v>
      </c>
      <c r="D2289" s="4">
        <v>3</v>
      </c>
      <c r="E2289" s="3">
        <v>4</v>
      </c>
    </row>
    <row r="2290" spans="1:5" x14ac:dyDescent="0.25">
      <c r="A2290">
        <v>2298</v>
      </c>
      <c r="D2290" s="4">
        <v>3</v>
      </c>
      <c r="E2290" s="3">
        <v>4</v>
      </c>
    </row>
    <row r="2291" spans="1:5" x14ac:dyDescent="0.25">
      <c r="A2291">
        <v>2299</v>
      </c>
    </row>
    <row r="2292" spans="1:5" x14ac:dyDescent="0.25">
      <c r="A2292">
        <v>2300</v>
      </c>
    </row>
    <row r="2293" spans="1:5" x14ac:dyDescent="0.25">
      <c r="A2293">
        <v>2301</v>
      </c>
    </row>
    <row r="2294" spans="1:5" x14ac:dyDescent="0.25">
      <c r="A2294">
        <v>2302</v>
      </c>
      <c r="C2294" s="5">
        <v>2</v>
      </c>
    </row>
    <row r="2295" spans="1:5" x14ac:dyDescent="0.25">
      <c r="A2295">
        <v>2303</v>
      </c>
      <c r="C2295" s="5">
        <v>2</v>
      </c>
    </row>
    <row r="2296" spans="1:5" x14ac:dyDescent="0.25">
      <c r="A2296">
        <v>2304</v>
      </c>
      <c r="C2296" s="5">
        <v>2</v>
      </c>
    </row>
    <row r="2297" spans="1:5" x14ac:dyDescent="0.25">
      <c r="A2297">
        <v>2305</v>
      </c>
      <c r="C2297" s="5">
        <v>2</v>
      </c>
    </row>
    <row r="2298" spans="1:5" x14ac:dyDescent="0.25">
      <c r="A2298">
        <v>2306</v>
      </c>
      <c r="C2298" s="5">
        <v>2</v>
      </c>
    </row>
    <row r="2299" spans="1:5" x14ac:dyDescent="0.25">
      <c r="A2299">
        <v>2307</v>
      </c>
      <c r="B2299" s="2">
        <v>1</v>
      </c>
      <c r="C2299" s="5">
        <v>2</v>
      </c>
    </row>
    <row r="2300" spans="1:5" x14ac:dyDescent="0.25">
      <c r="A2300">
        <v>2308</v>
      </c>
      <c r="B2300" s="2">
        <v>1</v>
      </c>
      <c r="C2300" s="5">
        <v>2</v>
      </c>
    </row>
    <row r="2301" spans="1:5" x14ac:dyDescent="0.25">
      <c r="A2301">
        <v>2309</v>
      </c>
      <c r="B2301" s="2">
        <v>1</v>
      </c>
      <c r="C2301" s="5">
        <v>2</v>
      </c>
    </row>
    <row r="2302" spans="1:5" x14ac:dyDescent="0.25">
      <c r="A2302">
        <v>2310</v>
      </c>
      <c r="B2302" s="2">
        <v>1</v>
      </c>
    </row>
    <row r="2303" spans="1:5" x14ac:dyDescent="0.25">
      <c r="A2303">
        <v>2311</v>
      </c>
      <c r="B2303" s="2">
        <v>1</v>
      </c>
    </row>
    <row r="2304" spans="1:5" x14ac:dyDescent="0.25">
      <c r="A2304">
        <v>2312</v>
      </c>
      <c r="B2304" s="2">
        <v>1</v>
      </c>
    </row>
    <row r="2305" spans="1:5" x14ac:dyDescent="0.25">
      <c r="A2305">
        <v>2313</v>
      </c>
      <c r="B2305" s="2">
        <v>1</v>
      </c>
      <c r="E2305" s="3">
        <v>4</v>
      </c>
    </row>
    <row r="2306" spans="1:5" x14ac:dyDescent="0.25">
      <c r="A2306">
        <v>2314</v>
      </c>
      <c r="D2306" s="4">
        <v>3</v>
      </c>
      <c r="E2306" s="3">
        <v>4</v>
      </c>
    </row>
    <row r="2307" spans="1:5" x14ac:dyDescent="0.25">
      <c r="A2307">
        <v>2315</v>
      </c>
      <c r="D2307" s="4">
        <v>3</v>
      </c>
      <c r="E2307" s="3">
        <v>4</v>
      </c>
    </row>
    <row r="2308" spans="1:5" x14ac:dyDescent="0.25">
      <c r="A2308">
        <v>2316</v>
      </c>
      <c r="D2308" s="4">
        <v>3</v>
      </c>
      <c r="E2308" s="3">
        <v>4</v>
      </c>
    </row>
    <row r="2309" spans="1:5" x14ac:dyDescent="0.25">
      <c r="A2309">
        <v>2317</v>
      </c>
      <c r="D2309" s="4">
        <v>3</v>
      </c>
      <c r="E2309" s="3">
        <v>4</v>
      </c>
    </row>
    <row r="2310" spans="1:5" x14ac:dyDescent="0.25">
      <c r="A2310">
        <v>2318</v>
      </c>
      <c r="D2310" s="4">
        <v>3</v>
      </c>
      <c r="E2310" s="3">
        <v>4</v>
      </c>
    </row>
    <row r="2311" spans="1:5" x14ac:dyDescent="0.25">
      <c r="A2311">
        <v>2319</v>
      </c>
      <c r="D2311" s="4">
        <v>3</v>
      </c>
      <c r="E2311" s="3">
        <v>4</v>
      </c>
    </row>
    <row r="2312" spans="1:5" x14ac:dyDescent="0.25">
      <c r="A2312">
        <v>2320</v>
      </c>
      <c r="D2312" s="4">
        <v>3</v>
      </c>
      <c r="E2312" s="3">
        <v>4</v>
      </c>
    </row>
    <row r="2313" spans="1:5" x14ac:dyDescent="0.25">
      <c r="A2313">
        <v>2321</v>
      </c>
      <c r="D2313" s="4">
        <v>3</v>
      </c>
      <c r="E2313" s="3">
        <v>4</v>
      </c>
    </row>
    <row r="2314" spans="1:5" x14ac:dyDescent="0.25">
      <c r="A2314">
        <v>2322</v>
      </c>
    </row>
    <row r="2315" spans="1:5" x14ac:dyDescent="0.25">
      <c r="A2315">
        <v>2323</v>
      </c>
      <c r="C2315" s="5">
        <v>2</v>
      </c>
    </row>
    <row r="2316" spans="1:5" x14ac:dyDescent="0.25">
      <c r="A2316">
        <v>2324</v>
      </c>
      <c r="C2316" s="5">
        <v>2</v>
      </c>
    </row>
    <row r="2317" spans="1:5" x14ac:dyDescent="0.25">
      <c r="A2317">
        <v>2325</v>
      </c>
      <c r="C2317" s="5">
        <v>2</v>
      </c>
    </row>
    <row r="2318" spans="1:5" x14ac:dyDescent="0.25">
      <c r="A2318">
        <v>2326</v>
      </c>
      <c r="C2318" s="5">
        <v>2</v>
      </c>
    </row>
    <row r="2319" spans="1:5" x14ac:dyDescent="0.25">
      <c r="A2319">
        <v>2327</v>
      </c>
      <c r="C2319" s="5">
        <v>2</v>
      </c>
    </row>
    <row r="2320" spans="1:5" x14ac:dyDescent="0.25">
      <c r="A2320">
        <v>2328</v>
      </c>
      <c r="B2320" s="2">
        <v>1</v>
      </c>
      <c r="C2320" s="5">
        <v>2</v>
      </c>
    </row>
    <row r="2321" spans="1:5" x14ac:dyDescent="0.25">
      <c r="A2321">
        <v>2329</v>
      </c>
      <c r="B2321" s="2">
        <v>1</v>
      </c>
      <c r="C2321" s="5">
        <v>2</v>
      </c>
    </row>
    <row r="2322" spans="1:5" x14ac:dyDescent="0.25">
      <c r="A2322">
        <v>2330</v>
      </c>
      <c r="B2322" s="2">
        <v>1</v>
      </c>
      <c r="C2322" s="5">
        <v>2</v>
      </c>
    </row>
    <row r="2323" spans="1:5" x14ac:dyDescent="0.25">
      <c r="A2323">
        <v>2331</v>
      </c>
      <c r="B2323" s="2">
        <v>1</v>
      </c>
      <c r="C2323" s="5">
        <v>2</v>
      </c>
    </row>
    <row r="2324" spans="1:5" x14ac:dyDescent="0.25">
      <c r="A2324">
        <v>2332</v>
      </c>
      <c r="B2324" s="2">
        <v>1</v>
      </c>
    </row>
    <row r="2325" spans="1:5" x14ac:dyDescent="0.25">
      <c r="A2325">
        <v>2333</v>
      </c>
      <c r="B2325" s="2">
        <v>1</v>
      </c>
    </row>
    <row r="2326" spans="1:5" x14ac:dyDescent="0.25">
      <c r="A2326">
        <v>2334</v>
      </c>
      <c r="B2326" s="2">
        <v>1</v>
      </c>
    </row>
    <row r="2327" spans="1:5" x14ac:dyDescent="0.25">
      <c r="A2327">
        <v>2335</v>
      </c>
      <c r="B2327" s="2">
        <v>1</v>
      </c>
    </row>
    <row r="2328" spans="1:5" x14ac:dyDescent="0.25">
      <c r="A2328">
        <v>2336</v>
      </c>
    </row>
    <row r="2329" spans="1:5" x14ac:dyDescent="0.25">
      <c r="A2329">
        <v>2337</v>
      </c>
      <c r="D2329" s="4">
        <v>3</v>
      </c>
      <c r="E2329" s="3">
        <v>4</v>
      </c>
    </row>
    <row r="2330" spans="1:5" x14ac:dyDescent="0.25">
      <c r="A2330">
        <v>2338</v>
      </c>
      <c r="D2330" s="4">
        <v>3</v>
      </c>
      <c r="E2330" s="3">
        <v>4</v>
      </c>
    </row>
    <row r="2331" spans="1:5" x14ac:dyDescent="0.25">
      <c r="A2331">
        <v>2339</v>
      </c>
      <c r="D2331" s="4">
        <v>3</v>
      </c>
      <c r="E2331" s="3">
        <v>4</v>
      </c>
    </row>
    <row r="2332" spans="1:5" x14ac:dyDescent="0.25">
      <c r="A2332">
        <v>2340</v>
      </c>
      <c r="D2332" s="4">
        <v>3</v>
      </c>
      <c r="E2332" s="3">
        <v>4</v>
      </c>
    </row>
    <row r="2333" spans="1:5" x14ac:dyDescent="0.25">
      <c r="A2333">
        <v>2341</v>
      </c>
      <c r="D2333" s="4">
        <v>3</v>
      </c>
      <c r="E2333" s="3">
        <v>4</v>
      </c>
    </row>
    <row r="2334" spans="1:5" x14ac:dyDescent="0.25">
      <c r="A2334">
        <v>2342</v>
      </c>
      <c r="D2334" s="4">
        <v>3</v>
      </c>
      <c r="E2334" s="3">
        <v>4</v>
      </c>
    </row>
    <row r="2335" spans="1:5" x14ac:dyDescent="0.25">
      <c r="A2335">
        <v>2343</v>
      </c>
      <c r="D2335" s="4">
        <v>3</v>
      </c>
      <c r="E2335" s="3">
        <v>4</v>
      </c>
    </row>
    <row r="2336" spans="1:5" x14ac:dyDescent="0.25">
      <c r="A2336">
        <v>2344</v>
      </c>
      <c r="D2336" s="4">
        <v>3</v>
      </c>
      <c r="E2336" s="3">
        <v>4</v>
      </c>
    </row>
    <row r="2337" spans="1:5" x14ac:dyDescent="0.25">
      <c r="A2337">
        <v>2345</v>
      </c>
      <c r="D2337" s="4">
        <v>3</v>
      </c>
      <c r="E2337" s="3">
        <v>4</v>
      </c>
    </row>
    <row r="2338" spans="1:5" x14ac:dyDescent="0.25">
      <c r="A2338">
        <v>2346</v>
      </c>
    </row>
    <row r="2339" spans="1:5" x14ac:dyDescent="0.25">
      <c r="A2339">
        <v>2347</v>
      </c>
    </row>
    <row r="2340" spans="1:5" x14ac:dyDescent="0.25">
      <c r="A2340">
        <v>2348</v>
      </c>
    </row>
    <row r="2341" spans="1:5" x14ac:dyDescent="0.25">
      <c r="A2341">
        <v>2349</v>
      </c>
    </row>
    <row r="2342" spans="1:5" x14ac:dyDescent="0.25">
      <c r="A2342">
        <v>2350</v>
      </c>
      <c r="C2342" s="5">
        <v>2</v>
      </c>
    </row>
    <row r="2343" spans="1:5" x14ac:dyDescent="0.25">
      <c r="A2343">
        <v>2351</v>
      </c>
      <c r="C2343" s="5">
        <v>2</v>
      </c>
    </row>
    <row r="2344" spans="1:5" x14ac:dyDescent="0.25">
      <c r="A2344">
        <v>2352</v>
      </c>
      <c r="C2344" s="5">
        <v>2</v>
      </c>
    </row>
    <row r="2345" spans="1:5" x14ac:dyDescent="0.25">
      <c r="A2345">
        <v>2353</v>
      </c>
      <c r="C2345" s="5">
        <v>2</v>
      </c>
    </row>
    <row r="2346" spans="1:5" x14ac:dyDescent="0.25">
      <c r="A2346">
        <v>2354</v>
      </c>
      <c r="B2346" s="2">
        <v>1</v>
      </c>
      <c r="C2346" s="5">
        <v>2</v>
      </c>
    </row>
    <row r="2347" spans="1:5" x14ac:dyDescent="0.25">
      <c r="A2347">
        <v>2355</v>
      </c>
      <c r="B2347" s="2">
        <v>1</v>
      </c>
      <c r="C2347" s="5">
        <v>2</v>
      </c>
    </row>
    <row r="2348" spans="1:5" x14ac:dyDescent="0.25">
      <c r="A2348">
        <v>2356</v>
      </c>
      <c r="B2348" s="2">
        <v>1</v>
      </c>
      <c r="C2348" s="5">
        <v>2</v>
      </c>
    </row>
    <row r="2349" spans="1:5" x14ac:dyDescent="0.25">
      <c r="A2349">
        <v>2357</v>
      </c>
      <c r="B2349" s="2">
        <v>1</v>
      </c>
      <c r="C2349" s="5">
        <v>2</v>
      </c>
    </row>
    <row r="2350" spans="1:5" x14ac:dyDescent="0.25">
      <c r="A2350">
        <v>2358</v>
      </c>
      <c r="B2350" s="2">
        <v>1</v>
      </c>
    </row>
    <row r="2351" spans="1:5" x14ac:dyDescent="0.25">
      <c r="A2351">
        <v>2359</v>
      </c>
      <c r="B2351" s="2">
        <v>1</v>
      </c>
    </row>
    <row r="2352" spans="1:5" x14ac:dyDescent="0.25">
      <c r="A2352">
        <v>2360</v>
      </c>
      <c r="B2352" s="2">
        <v>1</v>
      </c>
    </row>
    <row r="2353" spans="1:5" x14ac:dyDescent="0.25">
      <c r="A2353">
        <v>2361</v>
      </c>
      <c r="D2353" s="4">
        <v>3</v>
      </c>
    </row>
    <row r="2354" spans="1:5" x14ac:dyDescent="0.25">
      <c r="A2354">
        <v>2362</v>
      </c>
      <c r="D2354" s="4">
        <v>3</v>
      </c>
      <c r="E2354" s="3">
        <v>4</v>
      </c>
    </row>
    <row r="2355" spans="1:5" x14ac:dyDescent="0.25">
      <c r="A2355">
        <v>2363</v>
      </c>
      <c r="D2355" s="4">
        <v>3</v>
      </c>
      <c r="E2355" s="3">
        <v>4</v>
      </c>
    </row>
    <row r="2356" spans="1:5" x14ac:dyDescent="0.25">
      <c r="A2356">
        <v>2364</v>
      </c>
      <c r="D2356" s="4">
        <v>3</v>
      </c>
      <c r="E2356" s="3">
        <v>4</v>
      </c>
    </row>
    <row r="2357" spans="1:5" x14ac:dyDescent="0.25">
      <c r="A2357">
        <v>2365</v>
      </c>
      <c r="D2357" s="4">
        <v>3</v>
      </c>
      <c r="E2357" s="3">
        <v>4</v>
      </c>
    </row>
    <row r="2358" spans="1:5" x14ac:dyDescent="0.25">
      <c r="A2358">
        <v>2366</v>
      </c>
      <c r="D2358" s="4">
        <v>3</v>
      </c>
      <c r="E2358" s="3">
        <v>4</v>
      </c>
    </row>
    <row r="2359" spans="1:5" x14ac:dyDescent="0.25">
      <c r="A2359">
        <v>2367</v>
      </c>
      <c r="D2359" s="4">
        <v>3</v>
      </c>
      <c r="E2359" s="3">
        <v>4</v>
      </c>
    </row>
    <row r="2360" spans="1:5" x14ac:dyDescent="0.25">
      <c r="A2360">
        <v>2368</v>
      </c>
      <c r="D2360" s="4">
        <v>3</v>
      </c>
      <c r="E2360" s="3">
        <v>4</v>
      </c>
    </row>
    <row r="2361" spans="1:5" x14ac:dyDescent="0.25">
      <c r="A2361">
        <v>2369</v>
      </c>
      <c r="D2361" s="4">
        <v>3</v>
      </c>
      <c r="E2361" s="3">
        <v>4</v>
      </c>
    </row>
    <row r="2362" spans="1:5" x14ac:dyDescent="0.25">
      <c r="A2362">
        <v>2370</v>
      </c>
    </row>
    <row r="2363" spans="1:5" x14ac:dyDescent="0.25">
      <c r="A2363">
        <v>2371</v>
      </c>
    </row>
    <row r="2364" spans="1:5" x14ac:dyDescent="0.25">
      <c r="A2364">
        <v>2372</v>
      </c>
    </row>
    <row r="2365" spans="1:5" x14ac:dyDescent="0.25">
      <c r="A2365">
        <v>2373</v>
      </c>
    </row>
    <row r="2366" spans="1:5" x14ac:dyDescent="0.25">
      <c r="A2366">
        <v>2374</v>
      </c>
      <c r="C2366" s="5">
        <v>2</v>
      </c>
    </row>
    <row r="2367" spans="1:5" x14ac:dyDescent="0.25">
      <c r="A2367">
        <v>2375</v>
      </c>
      <c r="C2367" s="5">
        <v>2</v>
      </c>
    </row>
    <row r="2368" spans="1:5" x14ac:dyDescent="0.25">
      <c r="A2368">
        <v>2376</v>
      </c>
      <c r="C2368" s="5">
        <v>2</v>
      </c>
    </row>
    <row r="2369" spans="1:5" x14ac:dyDescent="0.25">
      <c r="A2369">
        <v>2377</v>
      </c>
      <c r="C2369" s="5">
        <v>2</v>
      </c>
    </row>
    <row r="2370" spans="1:5" x14ac:dyDescent="0.25">
      <c r="A2370">
        <v>2378</v>
      </c>
      <c r="C2370" s="5">
        <v>2</v>
      </c>
    </row>
    <row r="2371" spans="1:5" x14ac:dyDescent="0.25">
      <c r="A2371">
        <v>2379</v>
      </c>
      <c r="B2371" s="2">
        <v>1</v>
      </c>
      <c r="C2371" s="5">
        <v>2</v>
      </c>
    </row>
    <row r="2372" spans="1:5" x14ac:dyDescent="0.25">
      <c r="A2372">
        <v>2380</v>
      </c>
      <c r="B2372" s="2">
        <v>1</v>
      </c>
      <c r="C2372" s="5">
        <v>2</v>
      </c>
    </row>
    <row r="2373" spans="1:5" x14ac:dyDescent="0.25">
      <c r="A2373">
        <v>2381</v>
      </c>
      <c r="B2373" s="2">
        <v>1</v>
      </c>
      <c r="C2373" s="5">
        <v>2</v>
      </c>
    </row>
    <row r="2374" spans="1:5" x14ac:dyDescent="0.25">
      <c r="A2374">
        <v>2382</v>
      </c>
      <c r="B2374" s="2">
        <v>1</v>
      </c>
      <c r="C2374" s="5">
        <v>2</v>
      </c>
    </row>
    <row r="2375" spans="1:5" x14ac:dyDescent="0.25">
      <c r="A2375">
        <v>2383</v>
      </c>
      <c r="B2375" s="2">
        <v>1</v>
      </c>
    </row>
    <row r="2376" spans="1:5" x14ac:dyDescent="0.25">
      <c r="A2376">
        <v>2384</v>
      </c>
      <c r="B2376" s="2">
        <v>1</v>
      </c>
    </row>
    <row r="2377" spans="1:5" x14ac:dyDescent="0.25">
      <c r="A2377">
        <v>2385</v>
      </c>
      <c r="B2377" s="2">
        <v>1</v>
      </c>
    </row>
    <row r="2378" spans="1:5" x14ac:dyDescent="0.25">
      <c r="A2378">
        <v>2386</v>
      </c>
      <c r="D2378" s="4">
        <v>3</v>
      </c>
      <c r="E2378" s="3">
        <v>4</v>
      </c>
    </row>
    <row r="2379" spans="1:5" x14ac:dyDescent="0.25">
      <c r="A2379">
        <v>2387</v>
      </c>
      <c r="D2379" s="4">
        <v>3</v>
      </c>
      <c r="E2379" s="3">
        <v>4</v>
      </c>
    </row>
    <row r="2380" spans="1:5" x14ac:dyDescent="0.25">
      <c r="A2380">
        <v>2388</v>
      </c>
      <c r="D2380" s="4">
        <v>3</v>
      </c>
      <c r="E2380" s="3">
        <v>4</v>
      </c>
    </row>
    <row r="2381" spans="1:5" x14ac:dyDescent="0.25">
      <c r="A2381">
        <v>2389</v>
      </c>
      <c r="D2381" s="4">
        <v>3</v>
      </c>
      <c r="E2381" s="3">
        <v>4</v>
      </c>
    </row>
    <row r="2382" spans="1:5" x14ac:dyDescent="0.25">
      <c r="A2382">
        <v>2390</v>
      </c>
      <c r="D2382" s="4">
        <v>3</v>
      </c>
      <c r="E2382" s="3">
        <v>4</v>
      </c>
    </row>
    <row r="2383" spans="1:5" x14ac:dyDescent="0.25">
      <c r="A2383">
        <v>2391</v>
      </c>
      <c r="D2383" s="4">
        <v>3</v>
      </c>
      <c r="E2383" s="3">
        <v>4</v>
      </c>
    </row>
    <row r="2384" spans="1:5" x14ac:dyDescent="0.25">
      <c r="A2384">
        <v>2392</v>
      </c>
      <c r="D2384" s="4">
        <v>3</v>
      </c>
      <c r="E2384" s="3">
        <v>4</v>
      </c>
    </row>
    <row r="2385" spans="1:5" x14ac:dyDescent="0.25">
      <c r="A2385">
        <v>2393</v>
      </c>
      <c r="D2385" s="4">
        <v>3</v>
      </c>
      <c r="E2385" s="3">
        <v>4</v>
      </c>
    </row>
    <row r="2386" spans="1:5" x14ac:dyDescent="0.25">
      <c r="A2386">
        <v>2394</v>
      </c>
      <c r="D2386" s="4">
        <v>3</v>
      </c>
      <c r="E2386" s="3">
        <v>4</v>
      </c>
    </row>
    <row r="2387" spans="1:5" x14ac:dyDescent="0.25">
      <c r="A2387">
        <v>2395</v>
      </c>
    </row>
    <row r="2388" spans="1:5" x14ac:dyDescent="0.25">
      <c r="A2388">
        <v>2396</v>
      </c>
    </row>
    <row r="2389" spans="1:5" x14ac:dyDescent="0.25">
      <c r="A2389">
        <v>2397</v>
      </c>
      <c r="C2389" s="5">
        <v>2</v>
      </c>
    </row>
    <row r="2390" spans="1:5" x14ac:dyDescent="0.25">
      <c r="A2390">
        <v>2398</v>
      </c>
      <c r="C2390" s="5">
        <v>2</v>
      </c>
    </row>
    <row r="2391" spans="1:5" x14ac:dyDescent="0.25">
      <c r="A2391">
        <v>2399</v>
      </c>
      <c r="C2391" s="5">
        <v>2</v>
      </c>
    </row>
    <row r="2392" spans="1:5" x14ac:dyDescent="0.25">
      <c r="A2392">
        <v>2400</v>
      </c>
      <c r="C2392" s="5">
        <v>2</v>
      </c>
    </row>
    <row r="2393" spans="1:5" x14ac:dyDescent="0.25">
      <c r="A2393">
        <v>2401</v>
      </c>
      <c r="B2393" s="2">
        <v>1</v>
      </c>
      <c r="C2393" s="5">
        <v>2</v>
      </c>
    </row>
    <row r="2394" spans="1:5" x14ac:dyDescent="0.25">
      <c r="A2394">
        <v>2402</v>
      </c>
      <c r="B2394" s="2">
        <v>1</v>
      </c>
      <c r="C2394" s="5">
        <v>2</v>
      </c>
    </row>
    <row r="2395" spans="1:5" x14ac:dyDescent="0.25">
      <c r="A2395">
        <v>2403</v>
      </c>
      <c r="B2395" s="2">
        <v>1</v>
      </c>
      <c r="C2395" s="5">
        <v>2</v>
      </c>
    </row>
    <row r="2396" spans="1:5" x14ac:dyDescent="0.25">
      <c r="A2396">
        <v>2404</v>
      </c>
      <c r="B2396" s="2">
        <v>1</v>
      </c>
      <c r="C2396" s="5">
        <v>2</v>
      </c>
    </row>
    <row r="2397" spans="1:5" x14ac:dyDescent="0.25">
      <c r="A2397">
        <v>2405</v>
      </c>
      <c r="B2397" s="2">
        <v>1</v>
      </c>
      <c r="C2397" s="5">
        <v>2</v>
      </c>
    </row>
    <row r="2398" spans="1:5" x14ac:dyDescent="0.25">
      <c r="A2398">
        <v>2406</v>
      </c>
      <c r="B2398" s="2">
        <v>1</v>
      </c>
    </row>
    <row r="2399" spans="1:5" x14ac:dyDescent="0.25">
      <c r="A2399">
        <v>2407</v>
      </c>
      <c r="B2399" s="2">
        <v>1</v>
      </c>
    </row>
    <row r="2400" spans="1:5" x14ac:dyDescent="0.25">
      <c r="A2400">
        <v>2408</v>
      </c>
      <c r="B2400" s="2">
        <v>1</v>
      </c>
    </row>
    <row r="2401" spans="1:5" x14ac:dyDescent="0.25">
      <c r="A2401">
        <v>2409</v>
      </c>
      <c r="B2401" s="2">
        <v>1</v>
      </c>
    </row>
    <row r="2402" spans="1:5" x14ac:dyDescent="0.25">
      <c r="A2402">
        <v>2410</v>
      </c>
      <c r="E2402" s="3">
        <v>4</v>
      </c>
    </row>
    <row r="2403" spans="1:5" x14ac:dyDescent="0.25">
      <c r="A2403">
        <v>2411</v>
      </c>
      <c r="D2403" s="4">
        <v>3</v>
      </c>
      <c r="E2403" s="3">
        <v>4</v>
      </c>
    </row>
    <row r="2404" spans="1:5" x14ac:dyDescent="0.25">
      <c r="A2404">
        <v>2412</v>
      </c>
      <c r="D2404" s="4">
        <v>3</v>
      </c>
      <c r="E2404" s="3">
        <v>4</v>
      </c>
    </row>
    <row r="2405" spans="1:5" x14ac:dyDescent="0.25">
      <c r="A2405">
        <v>2413</v>
      </c>
      <c r="D2405" s="4">
        <v>3</v>
      </c>
      <c r="E2405" s="3">
        <v>4</v>
      </c>
    </row>
    <row r="2406" spans="1:5" x14ac:dyDescent="0.25">
      <c r="A2406">
        <v>2414</v>
      </c>
      <c r="D2406" s="4">
        <v>3</v>
      </c>
      <c r="E2406" s="3">
        <v>4</v>
      </c>
    </row>
    <row r="2407" spans="1:5" x14ac:dyDescent="0.25">
      <c r="A2407">
        <v>2415</v>
      </c>
      <c r="D2407" s="4">
        <v>3</v>
      </c>
      <c r="E2407" s="3">
        <v>4</v>
      </c>
    </row>
    <row r="2408" spans="1:5" x14ac:dyDescent="0.25">
      <c r="A2408">
        <v>2416</v>
      </c>
      <c r="D2408" s="4">
        <v>3</v>
      </c>
      <c r="E2408" s="3">
        <v>4</v>
      </c>
    </row>
    <row r="2409" spans="1:5" x14ac:dyDescent="0.25">
      <c r="A2409">
        <v>2417</v>
      </c>
      <c r="D2409" s="4">
        <v>3</v>
      </c>
      <c r="E2409" s="3">
        <v>4</v>
      </c>
    </row>
    <row r="2410" spans="1:5" x14ac:dyDescent="0.25">
      <c r="A2410">
        <v>2418</v>
      </c>
      <c r="D2410" s="4">
        <v>3</v>
      </c>
      <c r="E2410" s="3">
        <v>4</v>
      </c>
    </row>
    <row r="2411" spans="1:5" x14ac:dyDescent="0.25">
      <c r="A2411">
        <v>2419</v>
      </c>
      <c r="C2411" s="5">
        <v>2</v>
      </c>
      <c r="D2411" s="4">
        <v>3</v>
      </c>
      <c r="E2411" s="3">
        <v>4</v>
      </c>
    </row>
    <row r="2412" spans="1:5" x14ac:dyDescent="0.25">
      <c r="A2412">
        <v>2420</v>
      </c>
      <c r="C2412" s="5">
        <v>2</v>
      </c>
      <c r="D2412" s="4">
        <v>3</v>
      </c>
      <c r="E2412" s="3">
        <v>4</v>
      </c>
    </row>
    <row r="2413" spans="1:5" x14ac:dyDescent="0.25">
      <c r="A2413">
        <v>2421</v>
      </c>
      <c r="C2413" s="5">
        <v>2</v>
      </c>
      <c r="D2413" s="4">
        <v>3</v>
      </c>
      <c r="E2413" s="3">
        <v>4</v>
      </c>
    </row>
    <row r="2414" spans="1:5" x14ac:dyDescent="0.25">
      <c r="A2414">
        <v>2422</v>
      </c>
      <c r="C2414" s="5">
        <v>2</v>
      </c>
    </row>
    <row r="2415" spans="1:5" x14ac:dyDescent="0.25">
      <c r="A2415">
        <v>2423</v>
      </c>
      <c r="C2415" s="5">
        <v>2</v>
      </c>
    </row>
    <row r="2416" spans="1:5" x14ac:dyDescent="0.25">
      <c r="A2416">
        <v>2424</v>
      </c>
      <c r="B2416" s="2">
        <v>1</v>
      </c>
      <c r="C2416" s="5">
        <v>2</v>
      </c>
    </row>
    <row r="2417" spans="1:6" x14ac:dyDescent="0.25">
      <c r="A2417">
        <v>2425</v>
      </c>
      <c r="B2417" s="2">
        <v>1</v>
      </c>
      <c r="C2417" s="5">
        <v>2</v>
      </c>
    </row>
    <row r="2418" spans="1:6" x14ac:dyDescent="0.25">
      <c r="A2418">
        <v>2426</v>
      </c>
      <c r="B2418" s="2">
        <v>1</v>
      </c>
      <c r="C2418" s="5">
        <v>2</v>
      </c>
    </row>
    <row r="2419" spans="1:6" x14ac:dyDescent="0.25">
      <c r="A2419">
        <v>2427</v>
      </c>
      <c r="B2419" s="2">
        <v>1</v>
      </c>
      <c r="C2419" s="5">
        <v>2</v>
      </c>
    </row>
    <row r="2420" spans="1:6" x14ac:dyDescent="0.25">
      <c r="A2420">
        <v>2428</v>
      </c>
      <c r="B2420" s="2">
        <v>1</v>
      </c>
      <c r="C2420" s="5">
        <v>2</v>
      </c>
    </row>
    <row r="2421" spans="1:6" x14ac:dyDescent="0.25">
      <c r="A2421">
        <v>2429</v>
      </c>
      <c r="B2421" s="2">
        <v>1</v>
      </c>
      <c r="C2421" s="5">
        <v>2</v>
      </c>
    </row>
    <row r="2422" spans="1:6" x14ac:dyDescent="0.25">
      <c r="A2422">
        <v>2430</v>
      </c>
      <c r="B2422" s="2">
        <v>1</v>
      </c>
      <c r="C2422" s="5">
        <v>2</v>
      </c>
    </row>
    <row r="2423" spans="1:6" x14ac:dyDescent="0.25">
      <c r="A2423">
        <v>2431</v>
      </c>
      <c r="B2423" s="2">
        <v>1</v>
      </c>
    </row>
    <row r="2424" spans="1:6" x14ac:dyDescent="0.25">
      <c r="A2424">
        <v>2432</v>
      </c>
      <c r="B2424" s="2">
        <v>1</v>
      </c>
      <c r="F2424" t="s">
        <v>22</v>
      </c>
    </row>
    <row r="2425" spans="1:6" x14ac:dyDescent="0.25">
      <c r="A2425">
        <v>2433</v>
      </c>
    </row>
    <row r="2426" spans="1:6" x14ac:dyDescent="0.25">
      <c r="A2426">
        <v>2434</v>
      </c>
      <c r="F2426" t="s">
        <v>22</v>
      </c>
    </row>
    <row r="2427" spans="1:6" x14ac:dyDescent="0.25">
      <c r="A2427">
        <v>2435</v>
      </c>
      <c r="B2427" s="2">
        <v>1</v>
      </c>
    </row>
    <row r="2428" spans="1:6" x14ac:dyDescent="0.25">
      <c r="A2428">
        <v>2436</v>
      </c>
      <c r="B2428" s="2">
        <v>1</v>
      </c>
    </row>
    <row r="2429" spans="1:6" x14ac:dyDescent="0.25">
      <c r="A2429">
        <v>2437</v>
      </c>
      <c r="B2429" s="2">
        <v>1</v>
      </c>
    </row>
    <row r="2430" spans="1:6" x14ac:dyDescent="0.25">
      <c r="A2430">
        <v>2438</v>
      </c>
      <c r="B2430" s="2">
        <v>1</v>
      </c>
    </row>
    <row r="2431" spans="1:6" x14ac:dyDescent="0.25">
      <c r="A2431">
        <v>2439</v>
      </c>
      <c r="B2431" s="2">
        <v>1</v>
      </c>
    </row>
    <row r="2432" spans="1:6" x14ac:dyDescent="0.25">
      <c r="A2432">
        <v>2440</v>
      </c>
      <c r="B2432" s="2">
        <v>1</v>
      </c>
    </row>
    <row r="2433" spans="1:5" x14ac:dyDescent="0.25">
      <c r="A2433">
        <v>2441</v>
      </c>
      <c r="B2433" s="2">
        <v>1</v>
      </c>
    </row>
    <row r="2434" spans="1:5" x14ac:dyDescent="0.25">
      <c r="A2434">
        <v>2442</v>
      </c>
      <c r="B2434" s="2">
        <v>1</v>
      </c>
    </row>
    <row r="2435" spans="1:5" x14ac:dyDescent="0.25">
      <c r="A2435">
        <v>2443</v>
      </c>
      <c r="B2435" s="2">
        <v>1</v>
      </c>
      <c r="E2435" s="3">
        <v>4</v>
      </c>
    </row>
    <row r="2436" spans="1:5" x14ac:dyDescent="0.25">
      <c r="A2436">
        <v>2444</v>
      </c>
      <c r="B2436" s="2">
        <v>1</v>
      </c>
      <c r="E2436" s="3">
        <v>4</v>
      </c>
    </row>
    <row r="2437" spans="1:5" x14ac:dyDescent="0.25">
      <c r="A2437">
        <v>2445</v>
      </c>
      <c r="B2437" s="2">
        <v>1</v>
      </c>
      <c r="E2437" s="3">
        <v>4</v>
      </c>
    </row>
    <row r="2438" spans="1:5" x14ac:dyDescent="0.25">
      <c r="A2438">
        <v>2446</v>
      </c>
      <c r="D2438" s="4">
        <v>3</v>
      </c>
      <c r="E2438" s="3">
        <v>4</v>
      </c>
    </row>
    <row r="2439" spans="1:5" x14ac:dyDescent="0.25">
      <c r="A2439">
        <v>2447</v>
      </c>
      <c r="D2439" s="4">
        <v>3</v>
      </c>
      <c r="E2439" s="3">
        <v>4</v>
      </c>
    </row>
    <row r="2440" spans="1:5" x14ac:dyDescent="0.25">
      <c r="A2440">
        <v>2448</v>
      </c>
      <c r="D2440" s="4">
        <v>3</v>
      </c>
      <c r="E2440" s="3">
        <v>4</v>
      </c>
    </row>
    <row r="2441" spans="1:5" x14ac:dyDescent="0.25">
      <c r="A2441">
        <v>2449</v>
      </c>
      <c r="D2441" s="4">
        <v>3</v>
      </c>
      <c r="E2441" s="3">
        <v>4</v>
      </c>
    </row>
    <row r="2442" spans="1:5" x14ac:dyDescent="0.25">
      <c r="A2442">
        <v>2450</v>
      </c>
      <c r="D2442" s="4">
        <v>3</v>
      </c>
      <c r="E2442" s="3">
        <v>4</v>
      </c>
    </row>
    <row r="2443" spans="1:5" x14ac:dyDescent="0.25">
      <c r="A2443">
        <v>2451</v>
      </c>
      <c r="D2443" s="4">
        <v>3</v>
      </c>
      <c r="E2443" s="3">
        <v>4</v>
      </c>
    </row>
    <row r="2444" spans="1:5" x14ac:dyDescent="0.25">
      <c r="A2444">
        <v>2452</v>
      </c>
      <c r="D2444" s="4">
        <v>3</v>
      </c>
      <c r="E2444" s="3">
        <v>4</v>
      </c>
    </row>
    <row r="2445" spans="1:5" x14ac:dyDescent="0.25">
      <c r="A2445">
        <v>2453</v>
      </c>
      <c r="D2445" s="4">
        <v>3</v>
      </c>
    </row>
    <row r="2446" spans="1:5" x14ac:dyDescent="0.25">
      <c r="A2446">
        <v>2454</v>
      </c>
      <c r="D2446" s="4">
        <v>3</v>
      </c>
    </row>
    <row r="2447" spans="1:5" x14ac:dyDescent="0.25">
      <c r="A2447">
        <v>2455</v>
      </c>
      <c r="D2447" s="4">
        <v>3</v>
      </c>
    </row>
    <row r="2448" spans="1:5" x14ac:dyDescent="0.25">
      <c r="A2448">
        <v>2456</v>
      </c>
      <c r="C2448" s="5">
        <v>2</v>
      </c>
    </row>
    <row r="2449" spans="1:5" x14ac:dyDescent="0.25">
      <c r="A2449">
        <v>2457</v>
      </c>
      <c r="C2449" s="5">
        <v>2</v>
      </c>
    </row>
    <row r="2450" spans="1:5" x14ac:dyDescent="0.25">
      <c r="A2450">
        <v>2458</v>
      </c>
      <c r="C2450" s="5">
        <v>2</v>
      </c>
    </row>
    <row r="2451" spans="1:5" x14ac:dyDescent="0.25">
      <c r="A2451">
        <v>2459</v>
      </c>
      <c r="C2451" s="5">
        <v>2</v>
      </c>
    </row>
    <row r="2452" spans="1:5" x14ac:dyDescent="0.25">
      <c r="A2452">
        <v>2460</v>
      </c>
      <c r="C2452" s="5">
        <v>2</v>
      </c>
    </row>
    <row r="2453" spans="1:5" x14ac:dyDescent="0.25">
      <c r="A2453">
        <v>2461</v>
      </c>
      <c r="C2453" s="5">
        <v>2</v>
      </c>
    </row>
    <row r="2454" spans="1:5" x14ac:dyDescent="0.25">
      <c r="A2454">
        <v>2462</v>
      </c>
      <c r="C2454" s="5">
        <v>2</v>
      </c>
    </row>
    <row r="2455" spans="1:5" x14ac:dyDescent="0.25">
      <c r="A2455">
        <v>2463</v>
      </c>
      <c r="B2455" s="2">
        <v>1</v>
      </c>
      <c r="C2455" s="5">
        <v>2</v>
      </c>
    </row>
    <row r="2456" spans="1:5" x14ac:dyDescent="0.25">
      <c r="A2456">
        <v>2464</v>
      </c>
      <c r="B2456" s="2">
        <v>1</v>
      </c>
      <c r="C2456" s="5">
        <v>2</v>
      </c>
    </row>
    <row r="2457" spans="1:5" x14ac:dyDescent="0.25">
      <c r="A2457">
        <v>2465</v>
      </c>
      <c r="B2457" s="2">
        <v>1</v>
      </c>
      <c r="C2457" s="5">
        <v>2</v>
      </c>
    </row>
    <row r="2458" spans="1:5" x14ac:dyDescent="0.25">
      <c r="A2458">
        <v>2466</v>
      </c>
      <c r="B2458" s="2">
        <v>1</v>
      </c>
    </row>
    <row r="2459" spans="1:5" x14ac:dyDescent="0.25">
      <c r="A2459">
        <v>2467</v>
      </c>
      <c r="B2459" s="2">
        <v>1</v>
      </c>
    </row>
    <row r="2460" spans="1:5" x14ac:dyDescent="0.25">
      <c r="A2460">
        <v>2468</v>
      </c>
      <c r="B2460" s="2">
        <v>1</v>
      </c>
      <c r="D2460" s="4">
        <v>3</v>
      </c>
    </row>
    <row r="2461" spans="1:5" x14ac:dyDescent="0.25">
      <c r="A2461">
        <v>2469</v>
      </c>
      <c r="B2461" s="2">
        <v>1</v>
      </c>
      <c r="D2461" s="4">
        <v>3</v>
      </c>
      <c r="E2461" s="3">
        <v>4</v>
      </c>
    </row>
    <row r="2462" spans="1:5" x14ac:dyDescent="0.25">
      <c r="A2462">
        <v>2470</v>
      </c>
      <c r="D2462" s="4">
        <v>3</v>
      </c>
      <c r="E2462" s="3">
        <v>4</v>
      </c>
    </row>
    <row r="2463" spans="1:5" x14ac:dyDescent="0.25">
      <c r="A2463">
        <v>2471</v>
      </c>
      <c r="D2463" s="4">
        <v>3</v>
      </c>
      <c r="E2463" s="3">
        <v>4</v>
      </c>
    </row>
    <row r="2464" spans="1:5" x14ac:dyDescent="0.25">
      <c r="A2464">
        <v>2472</v>
      </c>
      <c r="D2464" s="4">
        <v>3</v>
      </c>
      <c r="E2464" s="3">
        <v>4</v>
      </c>
    </row>
    <row r="2465" spans="1:5" x14ac:dyDescent="0.25">
      <c r="A2465">
        <v>2473</v>
      </c>
      <c r="D2465" s="4">
        <v>3</v>
      </c>
      <c r="E2465" s="3">
        <v>4</v>
      </c>
    </row>
    <row r="2466" spans="1:5" x14ac:dyDescent="0.25">
      <c r="A2466">
        <v>2474</v>
      </c>
      <c r="D2466" s="4">
        <v>3</v>
      </c>
      <c r="E2466" s="3">
        <v>4</v>
      </c>
    </row>
    <row r="2467" spans="1:5" x14ac:dyDescent="0.25">
      <c r="A2467">
        <v>2475</v>
      </c>
      <c r="D2467" s="4">
        <v>3</v>
      </c>
      <c r="E2467" s="3">
        <v>4</v>
      </c>
    </row>
    <row r="2468" spans="1:5" x14ac:dyDescent="0.25">
      <c r="A2468">
        <v>2476</v>
      </c>
      <c r="D2468" s="4">
        <v>3</v>
      </c>
      <c r="E2468" s="3">
        <v>4</v>
      </c>
    </row>
    <row r="2469" spans="1:5" x14ac:dyDescent="0.25">
      <c r="A2469">
        <v>2477</v>
      </c>
      <c r="D2469" s="4">
        <v>3</v>
      </c>
    </row>
    <row r="2470" spans="1:5" x14ac:dyDescent="0.25">
      <c r="A2470">
        <v>2478</v>
      </c>
    </row>
    <row r="2471" spans="1:5" x14ac:dyDescent="0.25">
      <c r="A2471">
        <v>2479</v>
      </c>
    </row>
    <row r="2472" spans="1:5" x14ac:dyDescent="0.25">
      <c r="A2472">
        <v>2480</v>
      </c>
    </row>
    <row r="2473" spans="1:5" x14ac:dyDescent="0.25">
      <c r="A2473">
        <v>2481</v>
      </c>
      <c r="C2473" s="5">
        <v>2</v>
      </c>
    </row>
    <row r="2474" spans="1:5" x14ac:dyDescent="0.25">
      <c r="A2474">
        <v>2482</v>
      </c>
      <c r="C2474" s="5">
        <v>2</v>
      </c>
    </row>
    <row r="2475" spans="1:5" x14ac:dyDescent="0.25">
      <c r="A2475">
        <v>2483</v>
      </c>
      <c r="C2475" s="5">
        <v>2</v>
      </c>
    </row>
    <row r="2476" spans="1:5" x14ac:dyDescent="0.25">
      <c r="A2476">
        <v>2484</v>
      </c>
      <c r="B2476" s="2">
        <v>1</v>
      </c>
      <c r="C2476" s="5">
        <v>2</v>
      </c>
    </row>
    <row r="2477" spans="1:5" x14ac:dyDescent="0.25">
      <c r="A2477">
        <v>2485</v>
      </c>
      <c r="B2477" s="2">
        <v>1</v>
      </c>
      <c r="C2477" s="5">
        <v>2</v>
      </c>
    </row>
    <row r="2478" spans="1:5" x14ac:dyDescent="0.25">
      <c r="A2478">
        <v>2486</v>
      </c>
      <c r="B2478" s="2">
        <v>1</v>
      </c>
      <c r="C2478" s="5">
        <v>2</v>
      </c>
    </row>
    <row r="2479" spans="1:5" x14ac:dyDescent="0.25">
      <c r="A2479">
        <v>2487</v>
      </c>
      <c r="B2479" s="2">
        <v>1</v>
      </c>
      <c r="C2479" s="5">
        <v>2</v>
      </c>
    </row>
    <row r="2480" spans="1:5" x14ac:dyDescent="0.25">
      <c r="A2480">
        <v>2488</v>
      </c>
      <c r="B2480" s="2">
        <v>1</v>
      </c>
      <c r="C2480" s="5">
        <v>2</v>
      </c>
    </row>
    <row r="2481" spans="1:5" x14ac:dyDescent="0.25">
      <c r="A2481">
        <v>2489</v>
      </c>
      <c r="B2481" s="2">
        <v>1</v>
      </c>
    </row>
    <row r="2482" spans="1:5" x14ac:dyDescent="0.25">
      <c r="A2482">
        <v>2490</v>
      </c>
      <c r="B2482" s="2">
        <v>1</v>
      </c>
    </row>
    <row r="2483" spans="1:5" x14ac:dyDescent="0.25">
      <c r="A2483">
        <v>2491</v>
      </c>
      <c r="B2483" s="2">
        <v>1</v>
      </c>
      <c r="D2483" s="4">
        <v>3</v>
      </c>
    </row>
    <row r="2484" spans="1:5" x14ac:dyDescent="0.25">
      <c r="A2484">
        <v>2492</v>
      </c>
      <c r="D2484" s="4">
        <v>3</v>
      </c>
      <c r="E2484" s="3">
        <v>4</v>
      </c>
    </row>
    <row r="2485" spans="1:5" x14ac:dyDescent="0.25">
      <c r="A2485">
        <v>2493</v>
      </c>
      <c r="D2485" s="4">
        <v>3</v>
      </c>
      <c r="E2485" s="3">
        <v>4</v>
      </c>
    </row>
    <row r="2486" spans="1:5" x14ac:dyDescent="0.25">
      <c r="A2486">
        <v>2494</v>
      </c>
      <c r="D2486" s="4">
        <v>3</v>
      </c>
      <c r="E2486" s="3">
        <v>4</v>
      </c>
    </row>
    <row r="2487" spans="1:5" x14ac:dyDescent="0.25">
      <c r="A2487">
        <v>2495</v>
      </c>
      <c r="D2487" s="4">
        <v>3</v>
      </c>
      <c r="E2487" s="3">
        <v>4</v>
      </c>
    </row>
    <row r="2488" spans="1:5" x14ac:dyDescent="0.25">
      <c r="A2488">
        <v>2496</v>
      </c>
      <c r="D2488" s="4">
        <v>3</v>
      </c>
      <c r="E2488" s="3">
        <v>4</v>
      </c>
    </row>
    <row r="2489" spans="1:5" x14ac:dyDescent="0.25">
      <c r="A2489">
        <v>2497</v>
      </c>
      <c r="D2489" s="4">
        <v>3</v>
      </c>
      <c r="E2489" s="3">
        <v>4</v>
      </c>
    </row>
    <row r="2490" spans="1:5" x14ac:dyDescent="0.25">
      <c r="A2490">
        <v>2498</v>
      </c>
      <c r="D2490" s="4">
        <v>3</v>
      </c>
      <c r="E2490" s="3">
        <v>4</v>
      </c>
    </row>
    <row r="2491" spans="1:5" x14ac:dyDescent="0.25">
      <c r="A2491">
        <v>2499</v>
      </c>
      <c r="D2491" s="4">
        <v>3</v>
      </c>
      <c r="E2491" s="3">
        <v>4</v>
      </c>
    </row>
    <row r="2492" spans="1:5" x14ac:dyDescent="0.25">
      <c r="A2492">
        <v>2500</v>
      </c>
      <c r="E2492" s="3">
        <v>4</v>
      </c>
    </row>
    <row r="2493" spans="1:5" x14ac:dyDescent="0.25">
      <c r="A2493">
        <v>2501</v>
      </c>
    </row>
    <row r="2494" spans="1:5" x14ac:dyDescent="0.25">
      <c r="A2494">
        <v>2502</v>
      </c>
    </row>
    <row r="2495" spans="1:5" x14ac:dyDescent="0.25">
      <c r="A2495">
        <v>2503</v>
      </c>
    </row>
    <row r="2496" spans="1:5" x14ac:dyDescent="0.25">
      <c r="A2496">
        <v>2504</v>
      </c>
      <c r="C2496" s="5">
        <v>2</v>
      </c>
    </row>
    <row r="2497" spans="1:5" x14ac:dyDescent="0.25">
      <c r="A2497">
        <v>2505</v>
      </c>
      <c r="C2497" s="5">
        <v>2</v>
      </c>
    </row>
    <row r="2498" spans="1:5" x14ac:dyDescent="0.25">
      <c r="A2498">
        <v>2506</v>
      </c>
      <c r="C2498" s="5">
        <v>2</v>
      </c>
    </row>
    <row r="2499" spans="1:5" x14ac:dyDescent="0.25">
      <c r="A2499">
        <v>2507</v>
      </c>
      <c r="C2499" s="5">
        <v>2</v>
      </c>
    </row>
    <row r="2500" spans="1:5" x14ac:dyDescent="0.25">
      <c r="A2500">
        <v>2508</v>
      </c>
      <c r="C2500" s="5">
        <v>2</v>
      </c>
    </row>
    <row r="2501" spans="1:5" x14ac:dyDescent="0.25">
      <c r="A2501">
        <v>2509</v>
      </c>
      <c r="B2501" s="2">
        <v>1</v>
      </c>
      <c r="C2501" s="5">
        <v>2</v>
      </c>
    </row>
    <row r="2502" spans="1:5" x14ac:dyDescent="0.25">
      <c r="A2502">
        <v>2510</v>
      </c>
      <c r="B2502" s="2">
        <v>1</v>
      </c>
      <c r="C2502" s="5">
        <v>2</v>
      </c>
    </row>
    <row r="2503" spans="1:5" x14ac:dyDescent="0.25">
      <c r="A2503">
        <v>2511</v>
      </c>
      <c r="B2503" s="2">
        <v>1</v>
      </c>
      <c r="C2503" s="5">
        <v>2</v>
      </c>
    </row>
    <row r="2504" spans="1:5" x14ac:dyDescent="0.25">
      <c r="A2504">
        <v>2512</v>
      </c>
      <c r="B2504" s="2">
        <v>1</v>
      </c>
    </row>
    <row r="2505" spans="1:5" x14ac:dyDescent="0.25">
      <c r="A2505">
        <v>2513</v>
      </c>
      <c r="B2505" s="2">
        <v>1</v>
      </c>
    </row>
    <row r="2506" spans="1:5" x14ac:dyDescent="0.25">
      <c r="A2506">
        <v>2514</v>
      </c>
      <c r="B2506" s="2">
        <v>1</v>
      </c>
    </row>
    <row r="2507" spans="1:5" x14ac:dyDescent="0.25">
      <c r="A2507">
        <v>2515</v>
      </c>
      <c r="D2507" s="4">
        <v>3</v>
      </c>
      <c r="E2507" s="3">
        <v>4</v>
      </c>
    </row>
    <row r="2508" spans="1:5" x14ac:dyDescent="0.25">
      <c r="A2508">
        <v>2516</v>
      </c>
      <c r="D2508" s="4">
        <v>3</v>
      </c>
      <c r="E2508" s="3">
        <v>4</v>
      </c>
    </row>
    <row r="2509" spans="1:5" x14ac:dyDescent="0.25">
      <c r="A2509">
        <v>2517</v>
      </c>
      <c r="D2509" s="4">
        <v>3</v>
      </c>
      <c r="E2509" s="3">
        <v>4</v>
      </c>
    </row>
    <row r="2510" spans="1:5" x14ac:dyDescent="0.25">
      <c r="A2510">
        <v>2518</v>
      </c>
      <c r="D2510" s="4">
        <v>3</v>
      </c>
      <c r="E2510" s="3">
        <v>4</v>
      </c>
    </row>
    <row r="2511" spans="1:5" x14ac:dyDescent="0.25">
      <c r="A2511">
        <v>2519</v>
      </c>
      <c r="D2511" s="4">
        <v>3</v>
      </c>
      <c r="E2511" s="3">
        <v>4</v>
      </c>
    </row>
    <row r="2512" spans="1:5" x14ac:dyDescent="0.25">
      <c r="A2512">
        <v>2520</v>
      </c>
      <c r="D2512" s="4">
        <v>3</v>
      </c>
      <c r="E2512" s="3">
        <v>4</v>
      </c>
    </row>
    <row r="2513" spans="1:5" x14ac:dyDescent="0.25">
      <c r="A2513">
        <v>2521</v>
      </c>
      <c r="D2513" s="4">
        <v>3</v>
      </c>
      <c r="E2513" s="3">
        <v>4</v>
      </c>
    </row>
    <row r="2514" spans="1:5" x14ac:dyDescent="0.25">
      <c r="A2514">
        <v>2522</v>
      </c>
      <c r="E2514" s="3">
        <v>4</v>
      </c>
    </row>
    <row r="2515" spans="1:5" x14ac:dyDescent="0.25">
      <c r="A2515">
        <v>2523</v>
      </c>
    </row>
    <row r="2516" spans="1:5" x14ac:dyDescent="0.25">
      <c r="A2516">
        <v>2524</v>
      </c>
    </row>
    <row r="2517" spans="1:5" x14ac:dyDescent="0.25">
      <c r="A2517">
        <v>2525</v>
      </c>
    </row>
    <row r="2518" spans="1:5" x14ac:dyDescent="0.25">
      <c r="A2518">
        <v>2526</v>
      </c>
    </row>
    <row r="2519" spans="1:5" x14ac:dyDescent="0.25">
      <c r="A2519">
        <v>2527</v>
      </c>
    </row>
    <row r="2520" spans="1:5" x14ac:dyDescent="0.25">
      <c r="A2520">
        <v>2528</v>
      </c>
    </row>
    <row r="2521" spans="1:5" x14ac:dyDescent="0.25">
      <c r="A2521">
        <v>2529</v>
      </c>
      <c r="C2521" s="5">
        <v>2</v>
      </c>
    </row>
    <row r="2522" spans="1:5" x14ac:dyDescent="0.25">
      <c r="A2522">
        <v>2530</v>
      </c>
      <c r="C2522" s="5">
        <v>2</v>
      </c>
    </row>
    <row r="2523" spans="1:5" x14ac:dyDescent="0.25">
      <c r="A2523">
        <v>2531</v>
      </c>
      <c r="C2523" s="5">
        <v>2</v>
      </c>
    </row>
    <row r="2524" spans="1:5" x14ac:dyDescent="0.25">
      <c r="A2524">
        <v>2532</v>
      </c>
      <c r="B2524" s="2">
        <v>1</v>
      </c>
      <c r="C2524" s="5">
        <v>2</v>
      </c>
    </row>
    <row r="2525" spans="1:5" x14ac:dyDescent="0.25">
      <c r="A2525">
        <v>2533</v>
      </c>
      <c r="B2525" s="2">
        <v>1</v>
      </c>
      <c r="C2525" s="5">
        <v>2</v>
      </c>
    </row>
    <row r="2526" spans="1:5" x14ac:dyDescent="0.25">
      <c r="A2526">
        <v>2534</v>
      </c>
      <c r="B2526" s="2">
        <v>1</v>
      </c>
      <c r="C2526" s="5">
        <v>2</v>
      </c>
    </row>
    <row r="2527" spans="1:5" x14ac:dyDescent="0.25">
      <c r="A2527">
        <v>2535</v>
      </c>
      <c r="B2527" s="2">
        <v>1</v>
      </c>
    </row>
    <row r="2528" spans="1:5" x14ac:dyDescent="0.25">
      <c r="A2528">
        <v>2536</v>
      </c>
      <c r="B2528" s="2">
        <v>1</v>
      </c>
    </row>
    <row r="2529" spans="1:5" x14ac:dyDescent="0.25">
      <c r="A2529">
        <v>2537</v>
      </c>
      <c r="B2529" s="2">
        <v>1</v>
      </c>
    </row>
    <row r="2530" spans="1:5" x14ac:dyDescent="0.25">
      <c r="A2530">
        <v>2538</v>
      </c>
      <c r="D2530" s="4">
        <v>3</v>
      </c>
      <c r="E2530" s="3">
        <v>4</v>
      </c>
    </row>
    <row r="2531" spans="1:5" x14ac:dyDescent="0.25">
      <c r="A2531">
        <v>2539</v>
      </c>
      <c r="D2531" s="4">
        <v>3</v>
      </c>
      <c r="E2531" s="3">
        <v>4</v>
      </c>
    </row>
    <row r="2532" spans="1:5" x14ac:dyDescent="0.25">
      <c r="A2532">
        <v>2540</v>
      </c>
      <c r="D2532" s="4">
        <v>3</v>
      </c>
      <c r="E2532" s="3">
        <v>4</v>
      </c>
    </row>
    <row r="2533" spans="1:5" x14ac:dyDescent="0.25">
      <c r="A2533">
        <v>2541</v>
      </c>
      <c r="D2533" s="4">
        <v>3</v>
      </c>
      <c r="E2533" s="3">
        <v>4</v>
      </c>
    </row>
    <row r="2534" spans="1:5" x14ac:dyDescent="0.25">
      <c r="A2534">
        <v>2542</v>
      </c>
      <c r="D2534" s="4">
        <v>3</v>
      </c>
      <c r="E2534" s="3">
        <v>4</v>
      </c>
    </row>
    <row r="2535" spans="1:5" x14ac:dyDescent="0.25">
      <c r="A2535">
        <v>2543</v>
      </c>
      <c r="D2535" s="4">
        <v>3</v>
      </c>
      <c r="E2535" s="3">
        <v>4</v>
      </c>
    </row>
    <row r="2536" spans="1:5" x14ac:dyDescent="0.25">
      <c r="A2536">
        <v>2544</v>
      </c>
      <c r="D2536" s="4">
        <v>3</v>
      </c>
      <c r="E2536" s="3">
        <v>4</v>
      </c>
    </row>
    <row r="2537" spans="1:5" x14ac:dyDescent="0.25">
      <c r="A2537">
        <v>2545</v>
      </c>
      <c r="D2537" s="4">
        <v>3</v>
      </c>
      <c r="E2537" s="3">
        <v>4</v>
      </c>
    </row>
    <row r="2538" spans="1:5" x14ac:dyDescent="0.25">
      <c r="A2538">
        <v>2546</v>
      </c>
    </row>
    <row r="2539" spans="1:5" x14ac:dyDescent="0.25">
      <c r="A2539">
        <v>2547</v>
      </c>
    </row>
    <row r="2540" spans="1:5" x14ac:dyDescent="0.25">
      <c r="A2540">
        <v>2548</v>
      </c>
    </row>
    <row r="2541" spans="1:5" x14ac:dyDescent="0.25">
      <c r="A2541">
        <v>2549</v>
      </c>
    </row>
    <row r="2542" spans="1:5" x14ac:dyDescent="0.25">
      <c r="A2542">
        <v>2550</v>
      </c>
      <c r="C2542" s="5">
        <v>2</v>
      </c>
    </row>
    <row r="2543" spans="1:5" x14ac:dyDescent="0.25">
      <c r="A2543">
        <v>2551</v>
      </c>
      <c r="C2543" s="5">
        <v>2</v>
      </c>
    </row>
    <row r="2544" spans="1:5" x14ac:dyDescent="0.25">
      <c r="A2544">
        <v>2552</v>
      </c>
      <c r="C2544" s="5">
        <v>2</v>
      </c>
    </row>
    <row r="2545" spans="1:5" x14ac:dyDescent="0.25">
      <c r="A2545">
        <v>2553</v>
      </c>
      <c r="B2545" s="2">
        <v>1</v>
      </c>
      <c r="C2545" s="5">
        <v>2</v>
      </c>
    </row>
    <row r="2546" spans="1:5" x14ac:dyDescent="0.25">
      <c r="A2546">
        <v>2554</v>
      </c>
      <c r="B2546" s="2">
        <v>1</v>
      </c>
      <c r="C2546" s="5">
        <v>2</v>
      </c>
    </row>
    <row r="2547" spans="1:5" x14ac:dyDescent="0.25">
      <c r="A2547">
        <v>2555</v>
      </c>
      <c r="B2547" s="2">
        <v>1</v>
      </c>
      <c r="C2547" s="5">
        <v>2</v>
      </c>
    </row>
    <row r="2548" spans="1:5" x14ac:dyDescent="0.25">
      <c r="A2548">
        <v>2556</v>
      </c>
      <c r="B2548" s="2">
        <v>1</v>
      </c>
      <c r="C2548" s="5">
        <v>2</v>
      </c>
    </row>
    <row r="2549" spans="1:5" x14ac:dyDescent="0.25">
      <c r="A2549">
        <v>2557</v>
      </c>
      <c r="B2549" s="2">
        <v>1</v>
      </c>
    </row>
    <row r="2550" spans="1:5" x14ac:dyDescent="0.25">
      <c r="A2550">
        <v>2558</v>
      </c>
      <c r="B2550" s="2">
        <v>1</v>
      </c>
    </row>
    <row r="2551" spans="1:5" x14ac:dyDescent="0.25">
      <c r="A2551">
        <v>2559</v>
      </c>
      <c r="B2551" s="2">
        <v>1</v>
      </c>
    </row>
    <row r="2552" spans="1:5" x14ac:dyDescent="0.25">
      <c r="A2552">
        <v>2560</v>
      </c>
      <c r="D2552" s="4">
        <v>3</v>
      </c>
      <c r="E2552" s="3">
        <v>4</v>
      </c>
    </row>
    <row r="2553" spans="1:5" x14ac:dyDescent="0.25">
      <c r="A2553">
        <v>2561</v>
      </c>
      <c r="D2553" s="4">
        <v>3</v>
      </c>
      <c r="E2553" s="3">
        <v>4</v>
      </c>
    </row>
    <row r="2554" spans="1:5" x14ac:dyDescent="0.25">
      <c r="A2554">
        <v>2562</v>
      </c>
      <c r="D2554" s="4">
        <v>3</v>
      </c>
      <c r="E2554" s="3">
        <v>4</v>
      </c>
    </row>
    <row r="2555" spans="1:5" x14ac:dyDescent="0.25">
      <c r="A2555">
        <v>2563</v>
      </c>
      <c r="D2555" s="4">
        <v>3</v>
      </c>
      <c r="E2555" s="3">
        <v>4</v>
      </c>
    </row>
    <row r="2556" spans="1:5" x14ac:dyDescent="0.25">
      <c r="A2556">
        <v>2564</v>
      </c>
      <c r="D2556" s="4">
        <v>3</v>
      </c>
      <c r="E2556" s="3">
        <v>4</v>
      </c>
    </row>
    <row r="2557" spans="1:5" x14ac:dyDescent="0.25">
      <c r="A2557">
        <v>2565</v>
      </c>
      <c r="D2557" s="4">
        <v>3</v>
      </c>
      <c r="E2557" s="3">
        <v>4</v>
      </c>
    </row>
    <row r="2558" spans="1:5" x14ac:dyDescent="0.25">
      <c r="A2558">
        <v>2566</v>
      </c>
      <c r="D2558" s="4">
        <v>3</v>
      </c>
      <c r="E2558" s="3">
        <v>4</v>
      </c>
    </row>
    <row r="2559" spans="1:5" x14ac:dyDescent="0.25">
      <c r="A2559">
        <v>2567</v>
      </c>
      <c r="D2559" s="4">
        <v>3</v>
      </c>
      <c r="E2559" s="3">
        <v>4</v>
      </c>
    </row>
    <row r="2560" spans="1:5" x14ac:dyDescent="0.25">
      <c r="A2560">
        <v>2568</v>
      </c>
      <c r="D2560" s="4">
        <v>3</v>
      </c>
      <c r="E2560" s="3">
        <v>4</v>
      </c>
    </row>
    <row r="2561" spans="1:5" x14ac:dyDescent="0.25">
      <c r="A2561">
        <v>2569</v>
      </c>
    </row>
    <row r="2562" spans="1:5" x14ac:dyDescent="0.25">
      <c r="A2562">
        <v>2570</v>
      </c>
    </row>
    <row r="2563" spans="1:5" x14ac:dyDescent="0.25">
      <c r="A2563">
        <v>2571</v>
      </c>
      <c r="C2563" s="5">
        <v>2</v>
      </c>
    </row>
    <row r="2564" spans="1:5" x14ac:dyDescent="0.25">
      <c r="A2564">
        <v>2572</v>
      </c>
      <c r="C2564" s="5">
        <v>2</v>
      </c>
    </row>
    <row r="2565" spans="1:5" x14ac:dyDescent="0.25">
      <c r="A2565">
        <v>2573</v>
      </c>
      <c r="C2565" s="5">
        <v>2</v>
      </c>
    </row>
    <row r="2566" spans="1:5" x14ac:dyDescent="0.25">
      <c r="A2566">
        <v>2574</v>
      </c>
      <c r="C2566" s="5">
        <v>2</v>
      </c>
    </row>
    <row r="2567" spans="1:5" x14ac:dyDescent="0.25">
      <c r="A2567">
        <v>2575</v>
      </c>
      <c r="B2567" s="2">
        <v>1</v>
      </c>
      <c r="C2567" s="5">
        <v>2</v>
      </c>
    </row>
    <row r="2568" spans="1:5" x14ac:dyDescent="0.25">
      <c r="A2568">
        <v>2576</v>
      </c>
      <c r="B2568" s="2">
        <v>1</v>
      </c>
      <c r="C2568" s="5">
        <v>2</v>
      </c>
    </row>
    <row r="2569" spans="1:5" x14ac:dyDescent="0.25">
      <c r="A2569">
        <v>2577</v>
      </c>
      <c r="B2569" s="2">
        <v>1</v>
      </c>
      <c r="C2569" s="5">
        <v>2</v>
      </c>
    </row>
    <row r="2570" spans="1:5" x14ac:dyDescent="0.25">
      <c r="A2570">
        <v>2578</v>
      </c>
      <c r="B2570" s="2">
        <v>1</v>
      </c>
      <c r="C2570" s="5">
        <v>2</v>
      </c>
    </row>
    <row r="2571" spans="1:5" x14ac:dyDescent="0.25">
      <c r="A2571">
        <v>2579</v>
      </c>
      <c r="B2571" s="2">
        <v>1</v>
      </c>
    </row>
    <row r="2572" spans="1:5" x14ac:dyDescent="0.25">
      <c r="A2572">
        <v>2580</v>
      </c>
      <c r="B2572" s="2">
        <v>1</v>
      </c>
    </row>
    <row r="2573" spans="1:5" x14ac:dyDescent="0.25">
      <c r="A2573">
        <v>2581</v>
      </c>
      <c r="B2573" s="2">
        <v>1</v>
      </c>
    </row>
    <row r="2574" spans="1:5" x14ac:dyDescent="0.25">
      <c r="A2574">
        <v>2582</v>
      </c>
    </row>
    <row r="2575" spans="1:5" x14ac:dyDescent="0.25">
      <c r="A2575">
        <v>2583</v>
      </c>
      <c r="E2575" s="3">
        <v>4</v>
      </c>
    </row>
    <row r="2576" spans="1:5" x14ac:dyDescent="0.25">
      <c r="A2576">
        <v>2584</v>
      </c>
      <c r="D2576" s="4">
        <v>3</v>
      </c>
      <c r="E2576" s="3">
        <v>4</v>
      </c>
    </row>
    <row r="2577" spans="1:5" x14ac:dyDescent="0.25">
      <c r="A2577">
        <v>2585</v>
      </c>
      <c r="D2577" s="4">
        <v>3</v>
      </c>
      <c r="E2577" s="3">
        <v>4</v>
      </c>
    </row>
    <row r="2578" spans="1:5" x14ac:dyDescent="0.25">
      <c r="A2578">
        <v>2586</v>
      </c>
      <c r="D2578" s="4">
        <v>3</v>
      </c>
      <c r="E2578" s="3">
        <v>4</v>
      </c>
    </row>
    <row r="2579" spans="1:5" x14ac:dyDescent="0.25">
      <c r="A2579">
        <v>2587</v>
      </c>
      <c r="D2579" s="4">
        <v>3</v>
      </c>
      <c r="E2579" s="3">
        <v>4</v>
      </c>
    </row>
    <row r="2580" spans="1:5" x14ac:dyDescent="0.25">
      <c r="A2580">
        <v>2588</v>
      </c>
      <c r="D2580" s="4">
        <v>3</v>
      </c>
      <c r="E2580" s="3">
        <v>4</v>
      </c>
    </row>
    <row r="2581" spans="1:5" x14ac:dyDescent="0.25">
      <c r="A2581">
        <v>2589</v>
      </c>
      <c r="D2581" s="4">
        <v>3</v>
      </c>
      <c r="E2581" s="3">
        <v>4</v>
      </c>
    </row>
    <row r="2582" spans="1:5" x14ac:dyDescent="0.25">
      <c r="A2582">
        <v>2590</v>
      </c>
      <c r="D2582" s="4">
        <v>3</v>
      </c>
      <c r="E2582" s="3">
        <v>4</v>
      </c>
    </row>
    <row r="2583" spans="1:5" x14ac:dyDescent="0.25">
      <c r="A2583">
        <v>2591</v>
      </c>
      <c r="D2583" s="4">
        <v>3</v>
      </c>
      <c r="E2583" s="3">
        <v>4</v>
      </c>
    </row>
    <row r="2584" spans="1:5" x14ac:dyDescent="0.25">
      <c r="A2584">
        <v>2592</v>
      </c>
      <c r="D2584" s="4">
        <v>3</v>
      </c>
      <c r="E2584" s="3">
        <v>4</v>
      </c>
    </row>
    <row r="2585" spans="1:5" x14ac:dyDescent="0.25">
      <c r="A2585">
        <v>2593</v>
      </c>
      <c r="C2585" s="5">
        <v>2</v>
      </c>
      <c r="D2585" s="4">
        <v>3</v>
      </c>
      <c r="E2585" s="3">
        <v>4</v>
      </c>
    </row>
    <row r="2586" spans="1:5" x14ac:dyDescent="0.25">
      <c r="A2586">
        <v>2594</v>
      </c>
      <c r="C2586" s="5">
        <v>2</v>
      </c>
    </row>
    <row r="2587" spans="1:5" x14ac:dyDescent="0.25">
      <c r="A2587">
        <v>2595</v>
      </c>
      <c r="C2587" s="5">
        <v>2</v>
      </c>
    </row>
    <row r="2588" spans="1:5" x14ac:dyDescent="0.25">
      <c r="A2588">
        <v>2596</v>
      </c>
      <c r="C2588" s="5">
        <v>2</v>
      </c>
    </row>
    <row r="2589" spans="1:5" x14ac:dyDescent="0.25">
      <c r="A2589">
        <v>2597</v>
      </c>
      <c r="B2589" s="2">
        <v>1</v>
      </c>
      <c r="C2589" s="5">
        <v>2</v>
      </c>
    </row>
    <row r="2590" spans="1:5" x14ac:dyDescent="0.25">
      <c r="A2590">
        <v>2598</v>
      </c>
      <c r="B2590" s="2">
        <v>1</v>
      </c>
      <c r="C2590" s="5">
        <v>2</v>
      </c>
    </row>
    <row r="2591" spans="1:5" x14ac:dyDescent="0.25">
      <c r="A2591">
        <v>2599</v>
      </c>
      <c r="B2591" s="2">
        <v>1</v>
      </c>
      <c r="C2591" s="5">
        <v>2</v>
      </c>
    </row>
    <row r="2592" spans="1:5" x14ac:dyDescent="0.25">
      <c r="A2592">
        <v>2600</v>
      </c>
      <c r="B2592" s="2">
        <v>1</v>
      </c>
      <c r="C2592" s="5">
        <v>2</v>
      </c>
    </row>
    <row r="2593" spans="1:5" x14ac:dyDescent="0.25">
      <c r="A2593">
        <v>2601</v>
      </c>
      <c r="B2593" s="2">
        <v>1</v>
      </c>
      <c r="C2593" s="5">
        <v>2</v>
      </c>
    </row>
    <row r="2594" spans="1:5" x14ac:dyDescent="0.25">
      <c r="A2594">
        <v>2602</v>
      </c>
      <c r="B2594" s="2">
        <v>1</v>
      </c>
      <c r="C2594" s="5">
        <v>2</v>
      </c>
    </row>
    <row r="2595" spans="1:5" x14ac:dyDescent="0.25">
      <c r="A2595">
        <v>2603</v>
      </c>
      <c r="B2595" s="2">
        <v>1</v>
      </c>
    </row>
    <row r="2596" spans="1:5" x14ac:dyDescent="0.25">
      <c r="A2596">
        <v>2604</v>
      </c>
      <c r="B2596" s="2">
        <v>1</v>
      </c>
    </row>
    <row r="2597" spans="1:5" x14ac:dyDescent="0.25">
      <c r="A2597">
        <v>2605</v>
      </c>
      <c r="B2597" s="2">
        <v>1</v>
      </c>
    </row>
    <row r="2598" spans="1:5" x14ac:dyDescent="0.25">
      <c r="A2598">
        <v>2606</v>
      </c>
      <c r="B2598" s="2">
        <v>1</v>
      </c>
    </row>
    <row r="2599" spans="1:5" x14ac:dyDescent="0.25">
      <c r="A2599">
        <v>2607</v>
      </c>
    </row>
    <row r="2600" spans="1:5" x14ac:dyDescent="0.25">
      <c r="A2600">
        <v>2608</v>
      </c>
      <c r="E2600" s="3">
        <v>4</v>
      </c>
    </row>
    <row r="2601" spans="1:5" x14ac:dyDescent="0.25">
      <c r="A2601">
        <v>2609</v>
      </c>
      <c r="D2601" s="4">
        <v>3</v>
      </c>
      <c r="E2601" s="3">
        <v>4</v>
      </c>
    </row>
    <row r="2602" spans="1:5" x14ac:dyDescent="0.25">
      <c r="A2602">
        <v>2610</v>
      </c>
      <c r="D2602" s="4">
        <v>3</v>
      </c>
      <c r="E2602" s="3">
        <v>4</v>
      </c>
    </row>
    <row r="2603" spans="1:5" x14ac:dyDescent="0.25">
      <c r="A2603">
        <v>2611</v>
      </c>
      <c r="D2603" s="4">
        <v>3</v>
      </c>
      <c r="E2603" s="3">
        <v>4</v>
      </c>
    </row>
    <row r="2604" spans="1:5" x14ac:dyDescent="0.25">
      <c r="A2604">
        <v>2612</v>
      </c>
      <c r="D2604" s="4">
        <v>3</v>
      </c>
      <c r="E2604" s="3">
        <v>4</v>
      </c>
    </row>
    <row r="2605" spans="1:5" x14ac:dyDescent="0.25">
      <c r="A2605">
        <v>2613</v>
      </c>
      <c r="D2605" s="4">
        <v>3</v>
      </c>
      <c r="E2605" s="3">
        <v>4</v>
      </c>
    </row>
    <row r="2606" spans="1:5" x14ac:dyDescent="0.25">
      <c r="A2606">
        <v>2614</v>
      </c>
      <c r="D2606" s="4">
        <v>3</v>
      </c>
      <c r="E2606" s="3">
        <v>4</v>
      </c>
    </row>
    <row r="2607" spans="1:5" x14ac:dyDescent="0.25">
      <c r="A2607">
        <v>2615</v>
      </c>
      <c r="D2607" s="4">
        <v>3</v>
      </c>
      <c r="E2607" s="3">
        <v>4</v>
      </c>
    </row>
    <row r="2608" spans="1:5" x14ac:dyDescent="0.25">
      <c r="A2608">
        <v>2616</v>
      </c>
      <c r="D2608" s="4">
        <v>3</v>
      </c>
      <c r="E2608" s="3">
        <v>4</v>
      </c>
    </row>
    <row r="2609" spans="1:6" x14ac:dyDescent="0.25">
      <c r="A2609">
        <v>2617</v>
      </c>
      <c r="D2609" s="4">
        <v>3</v>
      </c>
      <c r="E2609" s="3">
        <v>4</v>
      </c>
    </row>
    <row r="2610" spans="1:6" x14ac:dyDescent="0.25">
      <c r="A2610">
        <v>2618</v>
      </c>
      <c r="D2610" s="4">
        <v>3</v>
      </c>
      <c r="E2610" s="3">
        <v>4</v>
      </c>
    </row>
    <row r="2611" spans="1:6" x14ac:dyDescent="0.25">
      <c r="A2611">
        <v>2619</v>
      </c>
      <c r="C2611" s="5">
        <v>2</v>
      </c>
      <c r="D2611" s="4">
        <v>3</v>
      </c>
      <c r="E2611" s="3">
        <v>4</v>
      </c>
    </row>
    <row r="2612" spans="1:6" x14ac:dyDescent="0.25">
      <c r="A2612">
        <v>2620</v>
      </c>
      <c r="C2612" s="5">
        <v>2</v>
      </c>
      <c r="D2612" s="4">
        <v>3</v>
      </c>
      <c r="E2612" s="3">
        <v>4</v>
      </c>
    </row>
    <row r="2613" spans="1:6" x14ac:dyDescent="0.25">
      <c r="A2613">
        <v>2621</v>
      </c>
      <c r="C2613" s="5">
        <v>2</v>
      </c>
    </row>
    <row r="2614" spans="1:6" x14ac:dyDescent="0.25">
      <c r="A2614">
        <v>2622</v>
      </c>
      <c r="C2614" s="5">
        <v>2</v>
      </c>
    </row>
    <row r="2615" spans="1:6" x14ac:dyDescent="0.25">
      <c r="A2615">
        <v>2623</v>
      </c>
      <c r="C2615" s="5">
        <v>2</v>
      </c>
    </row>
    <row r="2616" spans="1:6" x14ac:dyDescent="0.25">
      <c r="A2616">
        <v>2624</v>
      </c>
      <c r="B2616" s="2">
        <v>1</v>
      </c>
      <c r="C2616" s="5">
        <v>2</v>
      </c>
    </row>
    <row r="2617" spans="1:6" x14ac:dyDescent="0.25">
      <c r="A2617">
        <v>2625</v>
      </c>
      <c r="B2617" s="2">
        <v>1</v>
      </c>
      <c r="C2617" s="5">
        <v>2</v>
      </c>
    </row>
    <row r="2618" spans="1:6" x14ac:dyDescent="0.25">
      <c r="A2618">
        <v>2626</v>
      </c>
      <c r="B2618" s="2">
        <v>1</v>
      </c>
      <c r="C2618" s="5">
        <v>2</v>
      </c>
    </row>
    <row r="2619" spans="1:6" x14ac:dyDescent="0.25">
      <c r="A2619">
        <v>2627</v>
      </c>
      <c r="B2619" s="2">
        <v>1</v>
      </c>
      <c r="C2619" s="5">
        <v>2</v>
      </c>
    </row>
    <row r="2620" spans="1:6" x14ac:dyDescent="0.25">
      <c r="A2620">
        <v>2628</v>
      </c>
      <c r="B2620" s="2">
        <v>1</v>
      </c>
      <c r="C2620" s="5">
        <v>2</v>
      </c>
    </row>
    <row r="2621" spans="1:6" x14ac:dyDescent="0.25">
      <c r="A2621">
        <v>2629</v>
      </c>
      <c r="B2621" s="2">
        <v>1</v>
      </c>
      <c r="C2621" s="5">
        <v>2</v>
      </c>
    </row>
    <row r="2622" spans="1:6" x14ac:dyDescent="0.25">
      <c r="A2622">
        <v>2630</v>
      </c>
      <c r="B2622" s="2">
        <v>1</v>
      </c>
    </row>
    <row r="2623" spans="1:6" x14ac:dyDescent="0.25">
      <c r="A2623">
        <v>2631</v>
      </c>
      <c r="B2623" s="2">
        <v>1</v>
      </c>
      <c r="F2623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Data</vt:lpstr>
      <vt:lpstr>Cycle</vt:lpstr>
      <vt:lpstr>Coordination</vt:lpstr>
      <vt:lpstr>Graph</vt:lpstr>
      <vt:lpstr>catRange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McKenzie</dc:creator>
  <cp:lastModifiedBy>Bell, McKenzie</cp:lastModifiedBy>
  <dcterms:created xsi:type="dcterms:W3CDTF">2025-07-08T17:24:41Z</dcterms:created>
  <dcterms:modified xsi:type="dcterms:W3CDTF">2025-07-25T16:08:50Z</dcterms:modified>
</cp:coreProperties>
</file>